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dmin\Desktop\"/>
    </mc:Choice>
  </mc:AlternateContent>
  <xr:revisionPtr revIDLastSave="0" documentId="8_{3C37CB61-CC2A-46D2-9888-B5DD9F203D83}" xr6:coauthVersionLast="47" xr6:coauthVersionMax="47" xr10:uidLastSave="{00000000-0000-0000-0000-000000000000}"/>
  <bookViews>
    <workbookView xWindow="-120" yWindow="-120" windowWidth="20730" windowHeight="11160" xr2:uid="{00000000-000D-0000-FFFF-FFFF00000000}"/>
  </bookViews>
  <sheets>
    <sheet name="NGUON DICH VU 2025" sheetId="6" r:id="rId1"/>
    <sheet name="Sheet1"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5" i="6" l="1"/>
  <c r="E101" i="6"/>
  <c r="E74" i="6"/>
  <c r="E73" i="6"/>
  <c r="E67" i="6"/>
  <c r="E45" i="6"/>
  <c r="E49" i="6"/>
  <c r="E40" i="6"/>
  <c r="E30" i="6"/>
  <c r="E16" i="6"/>
  <c r="E39" i="6"/>
  <c r="E10" i="6"/>
  <c r="E8" i="6"/>
  <c r="E145" i="6"/>
  <c r="E169" i="6"/>
  <c r="E17" i="6"/>
  <c r="E18" i="6"/>
  <c r="E63" i="6"/>
  <c r="E83" i="6"/>
  <c r="N108" i="6"/>
  <c r="E71" i="6"/>
  <c r="E72" i="6"/>
  <c r="E69" i="6"/>
  <c r="E70" i="6"/>
  <c r="E23" i="6"/>
  <c r="E46" i="6"/>
  <c r="E47" i="6"/>
  <c r="E48" i="6"/>
  <c r="E64" i="6"/>
  <c r="E82" i="6"/>
  <c r="E102" i="6"/>
  <c r="E103" i="6"/>
  <c r="E108" i="6"/>
  <c r="E119" i="6"/>
  <c r="E116" i="6"/>
  <c r="E125" i="6"/>
  <c r="E144" i="6"/>
  <c r="E139" i="6"/>
  <c r="E141" i="6"/>
  <c r="E89" i="6"/>
  <c r="E88" i="6"/>
  <c r="E95" i="6"/>
  <c r="E96" i="6"/>
  <c r="E97" i="6"/>
  <c r="E165" i="6"/>
  <c r="E175" i="6"/>
  <c r="E176" i="6"/>
  <c r="E164" i="6"/>
  <c r="E87" i="6"/>
  <c r="E52" i="6"/>
  <c r="E65" i="6"/>
  <c r="E184" i="6"/>
  <c r="E81" i="6" l="1"/>
  <c r="E50" i="6"/>
  <c r="G39" i="7" l="1"/>
  <c r="G87" i="7" l="1"/>
  <c r="G86" i="7"/>
  <c r="G85" i="7"/>
  <c r="E84" i="7"/>
  <c r="G84" i="7" s="1"/>
  <c r="G83" i="7"/>
  <c r="G82" i="7"/>
  <c r="E81" i="7"/>
  <c r="G81" i="7" s="1"/>
  <c r="E80" i="7"/>
  <c r="G80" i="7" s="1"/>
  <c r="G79" i="7"/>
  <c r="G78" i="7"/>
  <c r="E77" i="7"/>
  <c r="G77" i="7" s="1"/>
  <c r="G76" i="7"/>
  <c r="G75" i="7"/>
  <c r="G74" i="7"/>
  <c r="G73" i="7"/>
  <c r="G72" i="7"/>
  <c r="G71" i="7"/>
  <c r="G70" i="7"/>
  <c r="G69" i="7"/>
  <c r="G68" i="7"/>
  <c r="G67" i="7"/>
  <c r="E66" i="7"/>
  <c r="G66" i="7" s="1"/>
  <c r="G65" i="7"/>
  <c r="G64" i="7"/>
  <c r="G63" i="7"/>
  <c r="G62" i="7"/>
  <c r="E40" i="7"/>
  <c r="G40" i="7" s="1"/>
  <c r="G61" i="7"/>
  <c r="G60" i="7"/>
  <c r="G59" i="7"/>
  <c r="G58" i="7"/>
  <c r="G57" i="7"/>
  <c r="E56" i="7"/>
  <c r="G56" i="7" s="1"/>
  <c r="E55" i="7"/>
  <c r="G55" i="7" s="1"/>
  <c r="E54" i="7"/>
  <c r="G54" i="7" s="1"/>
  <c r="G53" i="7"/>
  <c r="G52" i="7"/>
  <c r="E51" i="7"/>
  <c r="G51" i="7" s="1"/>
  <c r="G50" i="7"/>
  <c r="E49" i="7"/>
  <c r="G49" i="7" s="1"/>
  <c r="G48" i="7"/>
  <c r="G47" i="7"/>
  <c r="E46" i="7"/>
  <c r="G46" i="7" s="1"/>
  <c r="G45" i="7"/>
  <c r="G44" i="7"/>
  <c r="G43" i="7"/>
  <c r="G42" i="7"/>
  <c r="G38" i="7"/>
  <c r="G37" i="7"/>
  <c r="G36" i="7"/>
  <c r="G35" i="7"/>
  <c r="G34" i="7"/>
  <c r="E33" i="7"/>
  <c r="G33" i="7" s="1"/>
  <c r="G32" i="7"/>
  <c r="G31" i="7"/>
  <c r="G30" i="7"/>
  <c r="G29" i="7"/>
  <c r="G28" i="7"/>
  <c r="G27" i="7"/>
  <c r="G26" i="7"/>
  <c r="G25" i="7"/>
  <c r="G24" i="7"/>
  <c r="G23" i="7"/>
  <c r="G22" i="7"/>
  <c r="G21" i="7"/>
  <c r="G20" i="7"/>
  <c r="G19" i="7"/>
  <c r="G18" i="7"/>
  <c r="G17" i="7"/>
  <c r="G16" i="7"/>
  <c r="G41" i="7"/>
  <c r="G15" i="7"/>
  <c r="G14" i="7"/>
  <c r="G13" i="7"/>
  <c r="G11" i="7"/>
  <c r="G10" i="7"/>
  <c r="G9" i="7"/>
  <c r="G8" i="7"/>
  <c r="G7" i="7"/>
  <c r="E6" i="7"/>
  <c r="G6" i="7" s="1"/>
  <c r="G88" i="7" s="1"/>
</calcChain>
</file>

<file path=xl/sharedStrings.xml><?xml version="1.0" encoding="utf-8"?>
<sst xmlns="http://schemas.openxmlformats.org/spreadsheetml/2006/main" count="1007" uniqueCount="519">
  <si>
    <t>TT</t>
  </si>
  <si>
    <t>Tên hàng hoá</t>
  </si>
  <si>
    <t>ĐVT</t>
  </si>
  <si>
    <t>Quy cách</t>
  </si>
  <si>
    <t>Số lượng</t>
  </si>
  <si>
    <t>Tiêu chuẩn kĩ thuật</t>
  </si>
  <si>
    <t>Test</t>
  </si>
  <si>
    <t xml:space="preserve">Băng keo cá nhân </t>
  </si>
  <si>
    <t>miếng</t>
  </si>
  <si>
    <t>100 miếng/hộp</t>
  </si>
  <si>
    <t>Thành phần: Polyethylene
có độ dính cao</t>
  </si>
  <si>
    <t xml:space="preserve">Băng keo xé </t>
  </si>
  <si>
    <t>Cuộn</t>
  </si>
  <si>
    <t>Hộp /1 cuộn</t>
  </si>
  <si>
    <t>Băng vải lụa.
Kích thước: 2,5cm*5m</t>
  </si>
  <si>
    <t>Khẩu trang y tế</t>
  </si>
  <si>
    <t>Cái</t>
  </si>
  <si>
    <t xml:space="preserve">50 cái/hộp </t>
  </si>
  <si>
    <t>Ống xét nghiệm khí hư</t>
  </si>
  <si>
    <t>Ống</t>
  </si>
  <si>
    <t>Gói/100 ống</t>
  </si>
  <si>
    <t>Que gòn đã tiệt trùng,
thân gỗ trắng dài 17 cm , 1 đầu gòn ,đựng trong ống nghiệm</t>
  </si>
  <si>
    <t>Bơm kim tiêm 5 ml</t>
  </si>
  <si>
    <t>Bơm kim tiêm 3 ml</t>
  </si>
  <si>
    <t xml:space="preserve">Bơm kim tiêm 1ml
 </t>
  </si>
  <si>
    <t xml:space="preserve">
Bơm kim tiêm 1ml/100 I.U (U-100 Insulin), (Bơm tiêm Omnican)
 </t>
  </si>
  <si>
    <t xml:space="preserve">
Kích cỡ đầu kim: 30G x 1/2″
</t>
  </si>
  <si>
    <t>Vô trùng,Không gây sốt ,
Khử trùng bằng khí E.O
Cỡ kim 23G x1"</t>
  </si>
  <si>
    <t>cái</t>
  </si>
  <si>
    <t>01 cái/1 gói</t>
  </si>
  <si>
    <t xml:space="preserve">1 cái/hộp </t>
  </si>
  <si>
    <t xml:space="preserve">Vô trùng,Không gây sốt ,
Khử trùng bằng khí E.O
Cỡ kim 22G </t>
  </si>
  <si>
    <t>Hộp/100 cây</t>
  </si>
  <si>
    <t>Kim chỉ khâu 3.0</t>
  </si>
  <si>
    <t>Gói</t>
  </si>
  <si>
    <t>Hộp/24 gói</t>
  </si>
  <si>
    <t xml:space="preserve"> Kg </t>
  </si>
  <si>
    <t xml:space="preserve">Gòn se viên </t>
  </si>
  <si>
    <t xml:space="preserve">Bông y tế thấm nước </t>
  </si>
  <si>
    <t>Kg</t>
  </si>
  <si>
    <t>Bịch 1 ký</t>
  </si>
  <si>
    <t>Xuất xứ từ xơ của các loài bông, bông dạng
 tấm được xếp thành ống hình trụ, không màu, không có sợi nào bị nhuộm màu</t>
  </si>
  <si>
    <t>Bông tiệt trùng tẩm cồn</t>
  </si>
  <si>
    <t>Hộp/100 miếng</t>
  </si>
  <si>
    <t xml:space="preserve">Tăm bông y tế </t>
  </si>
  <si>
    <t>Que</t>
  </si>
  <si>
    <t>Gói/100 que</t>
  </si>
  <si>
    <t>Giấy lọc phi 11</t>
  </si>
  <si>
    <t>Hộp</t>
  </si>
  <si>
    <t>Giấy lọc trung tính
Đường kính :11cm
Kích cỡ lỗ :0,01-0,1mm</t>
  </si>
  <si>
    <t xml:space="preserve">Gạc y tế </t>
  </si>
  <si>
    <t>Miếng</t>
  </si>
  <si>
    <t>Kích thước 5cm x 6cm x 8 lớp</t>
  </si>
  <si>
    <t>Gạc miếng có gòn ỡ giữa</t>
  </si>
  <si>
    <t>Gạc vô trùng 10cm</t>
  </si>
  <si>
    <t>Túi/ 1miếng</t>
  </si>
  <si>
    <t xml:space="preserve">Được làm từ 100% sợi cotton
Khả năng thấm hút cao và nhanh
Kích thước:10cmx10cm </t>
  </si>
  <si>
    <t>bộ</t>
  </si>
  <si>
    <t>Cồn 70 độ</t>
  </si>
  <si>
    <t xml:space="preserve"> Chai</t>
  </si>
  <si>
    <t>Chai 1 lít</t>
  </si>
  <si>
    <t>Thành phần Ethanol 70%</t>
  </si>
  <si>
    <t>Cồn 90 độ</t>
  </si>
  <si>
    <t>Chai</t>
  </si>
  <si>
    <t>Dạng chất lỏng, trong suốt, không màu, có mùi đặc trưng Ethanol, không có mùi lạ; 
thành phần: Ethanol 90%</t>
  </si>
  <si>
    <t xml:space="preserve">Cái </t>
  </si>
  <si>
    <t>Bộ</t>
  </si>
  <si>
    <t>Chai 500ml</t>
  </si>
  <si>
    <t>Máy đo huyết áp điện tử</t>
  </si>
  <si>
    <t xml:space="preserve">Dùng đo huyết áp bắp tay
• Dải đo huyết ápTâm thu (60 - 255 mmHg), Tâm trương (30 - 195 mmHg)
• Dải đo nhịp tim 40 - 199 nhịp/phút
• Độ chính xác huyết áp± 3 mmHg.
• Độ chính xác nhịp tim± 4%
</t>
  </si>
  <si>
    <t>Nhiệt kế đo nhiệt độ điện tử</t>
  </si>
  <si>
    <t xml:space="preserve">Dùng để đo nhiệt độ ở vùng nách </t>
  </si>
  <si>
    <t xml:space="preserve">100 chiếc/hộp </t>
  </si>
  <si>
    <t>Găng tay chưa tiệt trùng các cở</t>
  </si>
  <si>
    <t>Đôi</t>
  </si>
  <si>
    <t>Hộp /50 đôi</t>
  </si>
  <si>
    <t>Chai/500ml</t>
  </si>
  <si>
    <t>chứa thành phần Ethanol , tá dược bảo vệ da tay, diệt đươc vi khuẩn, vi rus</t>
  </si>
  <si>
    <t xml:space="preserve">Dung dịch sát khuẩn </t>
  </si>
  <si>
    <t xml:space="preserve">Thành phần chính là povidone-iodine 
</t>
  </si>
  <si>
    <t>Dung dịch sát khuẩn tay khô</t>
  </si>
  <si>
    <t>Lam kính nhám</t>
  </si>
  <si>
    <t>Hộp 72 miếng</t>
  </si>
  <si>
    <t>Kích thước: 25.4 x 76.2 (mm)
 - Độ dày: 1.2 mm</t>
  </si>
  <si>
    <t>Bao cao su</t>
  </si>
  <si>
    <t>Hộp 120 cái</t>
  </si>
  <si>
    <t>Bao cao su không màu, trong mờ,
 không bị xì, rách; Chiều dài: ≥165 mm , chiều rộng: 49 ±2mm đến 52mm ± 2 mm</t>
  </si>
  <si>
    <t>kg</t>
  </si>
  <si>
    <t xml:space="preserve">KT 40 x 50 cm
</t>
  </si>
  <si>
    <t>Que gỗ lấy pap'smean</t>
  </si>
  <si>
    <t>que</t>
  </si>
  <si>
    <t>Hộp 100 que</t>
  </si>
  <si>
    <t>Làm bằng gỗ, 2 đầu: 1 đầu tù lớn, 1 đầu tù nhỏ ; KT: 180 x 18 x 2 mm</t>
  </si>
  <si>
    <t>Bộ nhuộm pap'smear:</t>
  </si>
  <si>
    <t>~ Hematoxin</t>
  </si>
  <si>
    <t>dung dịch màu tím đậm không mùi, pH: 2,3-2,5; thành phần gồm: nước, Hemaloxylin, muối Aluminum, Select Glycots, Select Acid, chất bảo quản</t>
  </si>
  <si>
    <t>~ OG6</t>
  </si>
  <si>
    <t>Dung dịch dạng lỏng, màu cam, mùi cồn tự nhiên có thể hoà tan trong nước; thành phần: Ethyl Alcohol, Isopropyl Alcohol:, Methyl Alcohol, Phosphotungstic Acid:, Oảngge G, nước</t>
  </si>
  <si>
    <t>~ EA50</t>
  </si>
  <si>
    <t>Dung dịch dạng lỏng, màu nâu, mùi cồn tự nhiên có thể hoà tan trong nước; thành phần: Ethyl Alcohol, Isopropyl Alcohol, Methyl Alcohol, Select Stains, nước, Glacial Acetic Acid</t>
  </si>
  <si>
    <t>Bộ nhuộm gram:</t>
  </si>
  <si>
    <t>Crytal violet</t>
  </si>
  <si>
    <t>Chai/100ml</t>
  </si>
  <si>
    <t>thành phần : Crystal violet (1%)</t>
  </si>
  <si>
    <t>Lugol 1%</t>
  </si>
  <si>
    <t>Thành phần :Iodine (0,1%), 
Potassium iodine(0,2%)</t>
  </si>
  <si>
    <t>Safanin</t>
  </si>
  <si>
    <t>Thành phần : Safranine O (0,2%)</t>
  </si>
  <si>
    <t>Lugol 3%</t>
  </si>
  <si>
    <t>Chai /500ml</t>
  </si>
  <si>
    <t>Dầu soi kính</t>
  </si>
  <si>
    <t>Dầu trong suốt,
 có chỉ số khúc xạ cao</t>
  </si>
  <si>
    <t>Lugol 1 %</t>
  </si>
  <si>
    <t xml:space="preserve">chai  </t>
  </si>
  <si>
    <t>Màn hình LCD, bàn phím cảm ứng, đầu dò pH  tích hợp cảm biến nhiệt độ, đo pH có chức năng bù nhiệt độ tự động, thang đo: 0.00 to 14.00 pH. Độ phân giải: 0.01 pH. Độ chính xác ±0.01 pH</t>
  </si>
  <si>
    <t>Nước cất 02 lần</t>
  </si>
  <si>
    <t>Lít</t>
  </si>
  <si>
    <t xml:space="preserve">
Là chất lỏng không màu, không mùi, không cháy.
</t>
  </si>
  <si>
    <t>Hộp an toàn (Hộp đựng bơm tiêm bằng giấy)</t>
  </si>
  <si>
    <t xml:space="preserve">
1.	Chất liệu là carton ép.
2. Mặt ngoài hộp không thấm nước.
3. 	Dung tích 5 lít.
</t>
  </si>
  <si>
    <t>Thùng an toàn ( Thùng đựng 
 kim tiêm bằng nhựa)</t>
  </si>
  <si>
    <t>Thùng</t>
  </si>
  <si>
    <t>Test xét nghiệm nhanh HAV</t>
  </si>
  <si>
    <t>Test nhanh xét nghiệm nhanh HEV</t>
  </si>
  <si>
    <t>Hoá chất xét nghiệm nhóm máu 
(Anti A)</t>
  </si>
  <si>
    <t>Lọ</t>
  </si>
  <si>
    <t>Lọ =10ml</t>
  </si>
  <si>
    <t>Cho phản ứng ngưng kết nhanh</t>
  </si>
  <si>
    <t>Hoá chất xét nghiệm nhóm máu 
(Anti B)</t>
  </si>
  <si>
    <t>Hóa chất HDL - cholesterol direct</t>
  </si>
  <si>
    <t>hộp</t>
  </si>
  <si>
    <t>Hộp 80ml</t>
  </si>
  <si>
    <t xml:space="preserve">Hóa chất chạy Control </t>
  </si>
  <si>
    <t>Lọ = 5ml</t>
  </si>
  <si>
    <t>Chạy nội kiểm</t>
  </si>
  <si>
    <t xml:space="preserve">Hóa chất chạy Calid </t>
  </si>
  <si>
    <t>Lọ = 3ml</t>
  </si>
  <si>
    <t>chạy chuẩn máy</t>
  </si>
  <si>
    <t>Hóa chất sinh hoá GOT/AST</t>
  </si>
  <si>
    <t>Hóa chất sinh hoá GPT /ALT</t>
  </si>
  <si>
    <t>Chlorine</t>
  </si>
  <si>
    <t>Axit acetic 3%</t>
  </si>
  <si>
    <t>Gel siêu âm</t>
  </si>
  <si>
    <t>Thùng/5 lít</t>
  </si>
  <si>
    <t>Dung dịch dạng gel,trong suốt
 không mùi,không bọt khí ,
không cồn ,không có chất ăn mòn, có độ nhớt.</t>
  </si>
  <si>
    <t>Lammelles 22x 22</t>
  </si>
  <si>
    <t xml:space="preserve">Kích thước :22x22 mm,độ dày :0,13-0,16
</t>
  </si>
  <si>
    <t>Lancet</t>
  </si>
  <si>
    <t>Hộp/200 cái</t>
  </si>
  <si>
    <t>Thân kim nhỏ, đầu nhọn sắc để lấy máu dễ dàng.
Kim được tiệt trùng 100%.</t>
  </si>
  <si>
    <t>Bộ điều kinh Karman “đk-01”, 1 van</t>
  </si>
  <si>
    <t>Túi/ 1 bộ</t>
  </si>
  <si>
    <t>Dung tích :60cc
Bộ sản phẩm gồm :
   Xilanh và piston:01 bộ
   Ống hút :02 ống
   Dầu bôi trơn : 01 lọ</t>
  </si>
  <si>
    <t>Băng keo chỉ thị nhiệt hấp ướt</t>
  </si>
  <si>
    <t xml:space="preserve">Băng keo chỉ thị nhiệt hấp khô </t>
  </si>
  <si>
    <t>Ống canyl lớn số 5</t>
  </si>
  <si>
    <t>Gói/10 ống</t>
  </si>
  <si>
    <t>Kích cỡ : số 5
Đã tiệt trùng , bao bì riêng biệt</t>
  </si>
  <si>
    <t>Ống canyl lớn số 6</t>
  </si>
  <si>
    <t>Kích cỡ : số 6
Đã tiệt trùng , bao bì riêng biệt</t>
  </si>
  <si>
    <t>Ống canyl lớn số 4</t>
  </si>
  <si>
    <t>Kích cỡ : số 4
Đã tiệt trùng , bao bì riêng biệt</t>
  </si>
  <si>
    <t>Giấy in nhiệt siêu âm</t>
  </si>
  <si>
    <t>Hộp/5 cuộn</t>
  </si>
  <si>
    <t>Kích thước : 110mm x20m</t>
  </si>
  <si>
    <t>Giấy in monitor sản khoa</t>
  </si>
  <si>
    <t>Xấp</t>
  </si>
  <si>
    <t>Giấy in kết quả cho máy monitor sản Bistos model: BT300
Kích thước : 130x120x300</t>
  </si>
  <si>
    <t>Hexanios G + R</t>
  </si>
  <si>
    <t>1 Chai/ lít</t>
  </si>
  <si>
    <t xml:space="preserve">Dung dịch trong suốt màu xanh
PH chưa pha loãng: 7
PH ở 0.5% trong nước </t>
  </si>
  <si>
    <t>Bactident® Oxidase</t>
  </si>
  <si>
    <t>hộp 50 test</t>
  </si>
  <si>
    <t xml:space="preserve">hộp  50 test
</t>
  </si>
  <si>
    <t>Chủng vi khuẩn Enterococcus faecalis – Chủng F2</t>
  </si>
  <si>
    <t>hộp 5 ống
Chủng F2</t>
  </si>
  <si>
    <t>Chủng vi khuẩn Pseudomonas aeruginosa – Chủng F2</t>
  </si>
  <si>
    <t>Chủng vi khuẩn Staphylococcus aureus – Chủng F2</t>
  </si>
  <si>
    <t>Chủng vi khuẩn Escherichia coli – Chủng F2</t>
  </si>
  <si>
    <t xml:space="preserve">Độ tinh khiết &gt;= 99% 
</t>
  </si>
  <si>
    <t>Máy đo Chlorine tự do và Chlorine tổng,</t>
  </si>
  <si>
    <t>Thang đo : 0.00 – 5.00 mg/l, Độ phân
 giải: 0.01mg/l, Độ chính xác: ± 3% độ đọc</t>
  </si>
  <si>
    <t>Hộp ≤250ml</t>
  </si>
  <si>
    <t>Thành phần:Glutaraldehyde ≥ 2%</t>
  </si>
  <si>
    <t>Loại 4 lớp, vải không dệt 100% Polypropylen</t>
  </si>
  <si>
    <t>Loại kim 25Gx1", sử dụng 1 lần</t>
  </si>
  <si>
    <t>Loại kim 23Gx1", sử dụng 1 lần
Vô trùng,Không gây sốt ,
Khử trùng bằng khí E.O</t>
  </si>
  <si>
    <t>Bơm kim tiêm 10ml</t>
  </si>
  <si>
    <t xml:space="preserve">Kim luồn  </t>
  </si>
  <si>
    <t>Kim tiêm sử dụng một lần</t>
  </si>
  <si>
    <t xml:space="preserve">Kim nha </t>
  </si>
  <si>
    <t xml:space="preserve">Kích thước: Ø5mm
Thành phần: Đầu bông sx từ 100% bông xơ tự nhiên, que nhựa nguyên sinh, chịu được nhiệt độ cao
Đầu bông chắc và cố định.
An toàn khi sử dụng.
Được tiệt trùng </t>
  </si>
  <si>
    <t>Găng tay tiệt trùng các cỡ</t>
  </si>
  <si>
    <t>Chất liệu : Cao su tự nhiên
Xe viền cổ tay
Đã tiệt trùng bằng khí E.O
Kích thước : size 6,5
Loại Có bột</t>
  </si>
  <si>
    <t>Giấy y tế</t>
  </si>
  <si>
    <t xml:space="preserve">Máy đo pH/điện thế/nhiệt độ để bàn </t>
  </si>
  <si>
    <t>Ống nghe y tế</t>
  </si>
  <si>
    <t>Thùng /20 lít</t>
  </si>
  <si>
    <t>Độ đặc hiệu ≥ 99
Độ nhạy ≥ 98</t>
  </si>
  <si>
    <t>Dạng hạt (bột trắng đục), mùi sốc 
Thành phần hóa chất Chlorine : Ca(ClO)2 nồng độ 70%</t>
  </si>
  <si>
    <t>Dung dịch dạng lỏng,trong suốt,có mùi đặc trưng của CH3COOH, không có mùi lạ
Thành phần CH3COOH 3%</t>
  </si>
  <si>
    <t>Dung dịch khử khuẩn cao (dùng cho dụng cụ không chịu nhiệt)</t>
  </si>
  <si>
    <t xml:space="preserve">Quả bóp cao su </t>
  </si>
  <si>
    <t>Đóng gói rời mỗi cái
Đường kính 45mm</t>
  </si>
  <si>
    <t xml:space="preserve">Bình tia nhựa </t>
  </si>
  <si>
    <t>Dung tích 500ml
Dùng để chứa nước cất</t>
  </si>
  <si>
    <t xml:space="preserve">Chiều dài: 240 mm, chiều rộng: 95 (±3mm)# size  S,M, L 
không bột, chỉ tay se viền
</t>
  </si>
  <si>
    <t>Theo quy cách 
nhà sản xuất</t>
  </si>
  <si>
    <t>Loại kim 26G x 1/2, sử dụng 01 lần
Vô trùng,Không gây sốt ,
Khử trùng bằng khí E.O</t>
  </si>
  <si>
    <t>Kích thước số 27 dài 21mm, dùng trong nha khoa
Cỡ kim 27Gx13/16"</t>
  </si>
  <si>
    <t>Chỉ tự tiêu sinh học đơn sợi có tẩm muối chrome làm từ Collagen tinh khiết, được đóng gói trong dung dịch alcohol và EO dạng lõng, chỉ có màu nâu đậm, cỡ chỉ 610-2.</t>
  </si>
  <si>
    <t>Đơn giá (VAT)</t>
  </si>
  <si>
    <t>Thành tiền</t>
  </si>
  <si>
    <t>Urgo</t>
  </si>
  <si>
    <t>Bình Tiên</t>
  </si>
  <si>
    <t>VN</t>
  </si>
  <si>
    <t>TQ</t>
  </si>
  <si>
    <t>Vinahankook</t>
  </si>
  <si>
    <t>Vihamed</t>
  </si>
  <si>
    <t>Terumo</t>
  </si>
  <si>
    <t>CPT</t>
  </si>
  <si>
    <t>Bạch Tuyết</t>
  </si>
  <si>
    <t>Đông Pha</t>
  </si>
  <si>
    <t>Vĩnh Phúc</t>
  </si>
  <si>
    <t>Omron</t>
  </si>
  <si>
    <t>Alla</t>
  </si>
  <si>
    <t>Merufa</t>
  </si>
  <si>
    <t>TopGlove</t>
  </si>
  <si>
    <t>Greetmed</t>
  </si>
  <si>
    <t>Merck</t>
  </si>
  <si>
    <t>Nam Khoa</t>
  </si>
  <si>
    <t>Hanna</t>
  </si>
  <si>
    <t>Nhật</t>
  </si>
  <si>
    <t>Ấn Độ</t>
  </si>
  <si>
    <t>Nam Phụng</t>
  </si>
  <si>
    <t>3M</t>
  </si>
  <si>
    <t>Anios</t>
  </si>
  <si>
    <t>Deben</t>
  </si>
  <si>
    <t>Scilon</t>
  </si>
  <si>
    <t>Hach</t>
  </si>
  <si>
    <t>Xuất xứ/ Nước sản xuất</t>
  </si>
  <si>
    <t>Mỹ</t>
  </si>
  <si>
    <t>Ý</t>
  </si>
  <si>
    <t>Trung Quốc</t>
  </si>
  <si>
    <t>Thân hộp dày bằng nhựa HDPE bảo đảm việc chứa đựng các vật sắc nhọn  được an toàn nhất. 
Trên thân hộp có ký hiệu cảnh báo cho người dùng biêt sự nguy hiểm. Miệng hộp đậy kín bằng nắp với rãnh khuyết có thể dễ dàng mở khi cho vật nhọn vào,
 kết hợp với tay xách nhỏ thuận tiện cho di chuyển. Dung tích 1,5 lít</t>
  </si>
  <si>
    <t>Không chứa cao su tự nhiên
Độ dính tốt
Băng co giãn ,tránh bung băng trong quá trình tiệt trùng . Kích thước:19mmx50m</t>
  </si>
  <si>
    <t>Không chứa cao su tự nhiên
Độ dính tốt
Băng co giãn ,tránh bung băng trong quá trình tiệt trùng. Kích thước:19mmx50m</t>
  </si>
  <si>
    <t>thành phần:mỗi 20ml chứa Iod 0,2g ; Kali Iodid 0,4g</t>
  </si>
  <si>
    <t>Gói thầu: Mua vật tư, sinh phẩm, hoá chất năm 2023</t>
  </si>
  <si>
    <t>(Đính kèm Tờ trình số           /TTr-KSBT ngày     tháng     năm 2023 của Trung tâm kiểm soát bệnh tật)</t>
  </si>
  <si>
    <t>loại bông viên phi 20mm thành phần là bông thiên nhiên khả năng thấm hút nhanh, không kích ứng da, đã được tiệt trùng</t>
  </si>
  <si>
    <t xml:space="preserve">Kích thước 10cm x 12cm </t>
  </si>
  <si>
    <t>Thành phần: Iodine (0.1%)
Potassium iodine (0.2%)</t>
  </si>
  <si>
    <t>DỰ TOÁN NGUỒN DỊCH VỤ</t>
  </si>
  <si>
    <t>Thành phần : alcohol 70%+ bông thấm nước</t>
  </si>
  <si>
    <r>
      <t>Vô trùng,Không gây sốt ,
Khử trùng bằng khí E.O
Cỡ kim 18G x 1</t>
    </r>
    <r>
      <rPr>
        <vertAlign val="superscript"/>
        <sz val="11"/>
        <color rgb="FFFF0000"/>
        <rFont val="Times New Roman"/>
        <family val="1"/>
      </rPr>
      <t>1/2"</t>
    </r>
  </si>
  <si>
    <r>
      <t>Mercury(II) iodide red HgI</t>
    </r>
    <r>
      <rPr>
        <vertAlign val="subscript"/>
        <sz val="11"/>
        <color rgb="FFFF0000"/>
        <rFont val="Times New Roman"/>
        <family val="1"/>
      </rPr>
      <t>2</t>
    </r>
    <r>
      <rPr>
        <sz val="11"/>
        <color rgb="FFFF0000"/>
        <rFont val="Times New Roman"/>
        <family val="1"/>
      </rPr>
      <t xml:space="preserve"> </t>
    </r>
  </si>
  <si>
    <t>9801 hoang phat</t>
  </si>
  <si>
    <t>Tổng cộng (I): 76 mặt hàng</t>
  </si>
  <si>
    <t>chứa thành phần Ethanol , tá dược bảo vệ da tay, diệt đươc vi khuẩn, vi rút</t>
  </si>
  <si>
    <t>ml</t>
  </si>
  <si>
    <t>lít</t>
  </si>
  <si>
    <t>Nước muối sinh lý 0,9%</t>
  </si>
  <si>
    <t>Tờ</t>
  </si>
  <si>
    <t>Giấy in kết quả cho máy monitor sản Medibu model: FM02
Kích thước : 152x90x150 mm</t>
  </si>
  <si>
    <t>Dạng hạt (bột trắng đục), mùi sốc 
Thành phần hóa chất Chlorine : Ca(ClO)2 nồng độ 25%</t>
  </si>
  <si>
    <t>Độ đặc hiệu ≥ 99%
Độ nhạy ≥ 98%</t>
  </si>
  <si>
    <t>Test ma tuý 5 chất (Maphetamin, Marijuana, Morphin, heroin, Codein)</t>
  </si>
  <si>
    <t>Mua khi co hop dong</t>
  </si>
  <si>
    <t>Bình bằng nhựa
Có vòi đk 250 mm</t>
  </si>
  <si>
    <t>Hoá chất GGT</t>
  </si>
  <si>
    <t>Hoá chất Triglycerid</t>
  </si>
  <si>
    <t>Kích thước :22x22 mm,độ dày :0,13-0,16
Chất liệu bằng thuỷ tinh borosilicate kháng hoá chất của lớp thuỷ phân đầu tiên.
Trong suốt có thể sử dụng để quan sát dưới kính hiển vi huỳnh quang</t>
  </si>
  <si>
    <t>3.1</t>
  </si>
  <si>
    <t>3.2</t>
  </si>
  <si>
    <t>12.1</t>
  </si>
  <si>
    <t>12.2</t>
  </si>
  <si>
    <t>Bộ dây truyền dịch</t>
  </si>
  <si>
    <t>Vô trùng, không gây sốt, khử trùng</t>
  </si>
  <si>
    <t>Hoá chất Acid Uric</t>
  </si>
  <si>
    <t>Độ tinh khiết ≥ 97%</t>
  </si>
  <si>
    <t xml:space="preserve">
- Chất liệu là carton ép.
- Mặt ngoài hộp không thấm nước.
- Dung tích 5 lít.
- Độ dày của thành hộp ít nhất từ ≥ 1,4mm
</t>
  </si>
  <si>
    <t xml:space="preserve">
Độ tinh khiết ≥ 97%
</t>
  </si>
  <si>
    <t>Vòng bít máy đo huyết áp điện tử</t>
  </si>
  <si>
    <t>25.1</t>
  </si>
  <si>
    <t>25.2</t>
  </si>
  <si>
    <t>Dung dịch dạng lỏng, không màu, trong suốt, để sát khuẩn</t>
  </si>
  <si>
    <t>Ghi chú</t>
  </si>
  <si>
    <t>Nhiệt kế chuyên dụng</t>
  </si>
  <si>
    <t xml:space="preserve">Dùng để đo nhiệt độ cơ thể ở vùng trán </t>
  </si>
  <si>
    <t xml:space="preserve">Vô trùng,Không gây sốt ,
Khử trùng bằng khí E.O
Cỡ kim 24G </t>
  </si>
  <si>
    <t>Bộ 04 chai, 100ml/chai. 
Gồm: Crystal Violet; Lugol; Alcohol 95%; Safranine</t>
  </si>
  <si>
    <t xml:space="preserve">Giấy lọc </t>
  </si>
  <si>
    <t xml:space="preserve">Lammelles </t>
  </si>
  <si>
    <t>Kim trích máu được làm bằng thép không gỉ, chất lượng cao; một đầu kim có thể đâm thủng qua da đáng kể vết thương đủ để tạo giọt máu lên lam kính.</t>
  </si>
  <si>
    <t>Kim trích máu (Lancet)</t>
  </si>
  <si>
    <t>Dùng đo huyết áp bắp tay
• Dải đo huyết ápTâm thu (60 - 255 mmHg), Tâm trương (30 - 195 mmHg)
• Dải đo nhịp tim 40 - 199 nhịp/phút
• Độ chính xác huyết áp ± 3 mmHg.
• Độ chính xác nhịp tim ± 4%
Có Adapter tương ứng kèm theo</t>
  </si>
  <si>
    <t xml:space="preserve">Hộp an toàn </t>
  </si>
  <si>
    <t>Hộp an toàn</t>
  </si>
  <si>
    <t xml:space="preserve">Natri salixylat  </t>
  </si>
  <si>
    <t>Acid sulfamic  
 (Amidosulfuric acid)</t>
  </si>
  <si>
    <t xml:space="preserve">
Độ tinh khiết ≥ 99%
</t>
  </si>
  <si>
    <t xml:space="preserve">Disodium tetraborate decahydrate  </t>
  </si>
  <si>
    <t xml:space="preserve">Bình hút ẩm </t>
  </si>
  <si>
    <t xml:space="preserve">Phụ kiện máy đo huyết áp  </t>
  </si>
  <si>
    <t>Đầu ngậm bằng giấy</t>
  </si>
  <si>
    <t xml:space="preserve">-Chiều dài 71mm
- Đường kính bên trong 30mm
- Đường kính bên ngoài 33mm
</t>
  </si>
  <si>
    <t>Giấy In đo chức năng hô hấp</t>
  </si>
  <si>
    <t>Khổ 112 mm x 27cm</t>
  </si>
  <si>
    <t>Thiết bị theo dõi nhiệt độ tự động cho 
dây chuyền lạnh kèm dây cảm biến ngoài</t>
  </si>
  <si>
    <t>Bộ hóa chất nhuộm Gram</t>
  </si>
  <si>
    <t xml:space="preserve">Bộ 04 chai, 100ml/chai. Gồm: Crystal Violet; Lugol; Alcohol 95%; Safranine
</t>
  </si>
  <si>
    <t>Chloramin B</t>
  </si>
  <si>
    <t xml:space="preserve">Cồn 70 độ </t>
  </si>
  <si>
    <t>NS</t>
  </si>
  <si>
    <t xml:space="preserve"> Cái </t>
  </si>
  <si>
    <t xml:space="preserve">Khẩu trang y tế </t>
  </si>
  <si>
    <t xml:space="preserve">
Thành phần chính là povidone-iodine 10%
</t>
  </si>
  <si>
    <t xml:space="preserve">Dung dịch chuẩn amoni </t>
  </si>
  <si>
    <t>Nồng độ amoni 1000±2mg/l</t>
  </si>
  <si>
    <t xml:space="preserve">Dung dịch đệm  pH  7 </t>
  </si>
  <si>
    <t xml:space="preserve"> Nồng độ 7,00±0.02 </t>
  </si>
  <si>
    <t>Triethanolamine</t>
  </si>
  <si>
    <t>Độ tinh khiết ≥ 99%</t>
  </si>
  <si>
    <t>Bộ hóa chất tách chiết RNA vi rút</t>
  </si>
  <si>
    <t>In-vitro. Phương pháp cột ly tâm. Sử dụng cho bệnh phẩm huyết tương, huyết thanh. Tách RNA thể tích cuối thu được 10μL-50μL</t>
  </si>
  <si>
    <t>Permethrine</t>
  </si>
  <si>
    <t>Thành phần hoạt chất Permethrin ≥ 50%.</t>
  </si>
  <si>
    <t xml:space="preserve">Lít </t>
  </si>
  <si>
    <t xml:space="preserve">Que thử đường huyết </t>
  </si>
  <si>
    <t xml:space="preserve"> Thành phần thuốc thử: hoạt chất: Glucose oxidase;.Potassium ferricynide . (Ghi chú: nhà thầu phải tặng máy hoặc cho mượn máy để sử dung phù hợp với que thử)</t>
  </si>
  <si>
    <t>Test xét nghiệm  nhanh HIV</t>
  </si>
  <si>
    <t xml:space="preserve"> Test </t>
  </si>
  <si>
    <t>test</t>
  </si>
  <si>
    <t>Test xét nghiệm Elisa Dengue IgM</t>
  </si>
  <si>
    <t>In-vitro. Phương pháp Elisa Kháng thể đích IgM Plate. Độ hấp thụ ở bước sóng 450 nm. 
Độ nhạy &gt;95%, Độ đặc hiệu &gt; 95%</t>
  </si>
  <si>
    <t>Bộ xét nghiệm Real-time RT PCR định tính type virus Dengue.</t>
  </si>
  <si>
    <t>In-vitro. Kỹ thuật Realtime RT-PCR. Phát hiện riêng biệt Dengue: type 1; type 2; type 3; type 4. Thành phần cung cấp: đầy đủ các loại PCR mix, Primer, Probe, enzym, chứng dương C+, chứng âm C-, chứng nội IC. Độ nhạy &gt;95%. Độ đặc hiệu &gt; 95%</t>
  </si>
  <si>
    <t xml:space="preserve">Khẩu trang y tế  than hoạt tính </t>
  </si>
  <si>
    <t>4 lớp</t>
  </si>
  <si>
    <t>Kim chích máu</t>
  </si>
  <si>
    <t>Đường kính kim 28G, có nắp bảo vệ, đã tiệt trùng</t>
  </si>
  <si>
    <t>Là chất lỏng không màu, không mùi, không cháy.</t>
  </si>
  <si>
    <t xml:space="preserve">Xe lăn </t>
  </si>
  <si>
    <t>Chiếc</t>
  </si>
  <si>
    <t>Gậy</t>
  </si>
  <si>
    <t>Dạng: đế bằng
Gậy 4 chân, tay thẳng, inox</t>
  </si>
  <si>
    <t>Cây</t>
  </si>
  <si>
    <t>Peptone powder</t>
  </si>
  <si>
    <t>môi trường khô, dạng hạt</t>
  </si>
  <si>
    <t>g</t>
  </si>
  <si>
    <t xml:space="preserve"> môi trường khô, dạng hạt</t>
  </si>
  <si>
    <t>Meat Extract</t>
  </si>
  <si>
    <t>TCBS Agar</t>
  </si>
  <si>
    <t>Macconkey Agar</t>
  </si>
  <si>
    <t>SS Agar</t>
  </si>
  <si>
    <t>Tetrathionat Broth (Base)</t>
  </si>
  <si>
    <t xml:space="preserve">Potassium Iodide </t>
  </si>
  <si>
    <t xml:space="preserve"> dạng bột</t>
  </si>
  <si>
    <t xml:space="preserve">Iode </t>
  </si>
  <si>
    <t>dạng bột</t>
  </si>
  <si>
    <t>Bộ kit thử sinh hóa trực khuẩn Gram âm</t>
  </si>
  <si>
    <t>các phép thử sinh hoá gồm: ONPG, ADH, LDC, ODC, CIT, H2S, URE, TDA, IND, VP, GEL, GLU, MAN, INO, SOR, RHA, SAC, MEL, AMY, ARA</t>
  </si>
  <si>
    <t>Môi trường vận chuyển virus</t>
  </si>
  <si>
    <t>Mỗi ống chứa 5 ml môi trường.</t>
  </si>
  <si>
    <t xml:space="preserve">Ống </t>
  </si>
  <si>
    <t xml:space="preserve">Chủng vi khuẩn Staphylococcus epidermidis </t>
  </si>
  <si>
    <t xml:space="preserve"> chủng F2</t>
  </si>
  <si>
    <t>Chủng vi sinh vật Enterococcus faecalis</t>
  </si>
  <si>
    <t>Tryptic Soy agar</t>
  </si>
  <si>
    <t>Dạng hạt</t>
  </si>
  <si>
    <t xml:space="preserve">Tryptic Soy agar </t>
  </si>
  <si>
    <t xml:space="preserve">Baird Parker </t>
  </si>
  <si>
    <t>36.1</t>
  </si>
  <si>
    <t>Baird Parker</t>
  </si>
  <si>
    <t>36.2</t>
  </si>
  <si>
    <t>Plate count agar</t>
  </si>
  <si>
    <t xml:space="preserve">Plate count agar </t>
  </si>
  <si>
    <t xml:space="preserve">Sabouraud dextrose agar </t>
  </si>
  <si>
    <t>Test thử oxidase</t>
  </si>
  <si>
    <t>Dạng que giấy</t>
  </si>
  <si>
    <t xml:space="preserve">Màng lọc tiệt trùng vi sinh  </t>
  </si>
  <si>
    <t>Ø 47 mm, kích thước lỗ lọc 0,45 µm</t>
  </si>
  <si>
    <t xml:space="preserve">Màng lọc tiệt trùng vi sinh </t>
  </si>
  <si>
    <t>Nhiệt kế vẩy</t>
  </si>
  <si>
    <t>dải nhiệt độ -10 đến +150 độ C, vạch chia 1 độ C</t>
  </si>
  <si>
    <t xml:space="preserve">Hydrazin Sulfate </t>
  </si>
  <si>
    <t>Độ tinh khiết  ≥ 99,0%</t>
  </si>
  <si>
    <t xml:space="preserve">Hexamethylenetetramine </t>
  </si>
  <si>
    <t xml:space="preserve">Acid borique </t>
  </si>
  <si>
    <t>Độ tinh khiết  ≥ 99,9%</t>
  </si>
  <si>
    <t xml:space="preserve">Acid nitric </t>
  </si>
  <si>
    <t>Độ tinh khiết 65%</t>
  </si>
  <si>
    <t xml:space="preserve">Acid sulfuric  </t>
  </si>
  <si>
    <t>Độ tinh khiết  95-97%</t>
  </si>
  <si>
    <t>46.1</t>
  </si>
  <si>
    <t>46.2</t>
  </si>
  <si>
    <t xml:space="preserve">Glycerol </t>
  </si>
  <si>
    <t>Độ tinh khiết  ≥ 99,5%</t>
  </si>
  <si>
    <t xml:space="preserve">Potassium chloroplatinate  </t>
  </si>
  <si>
    <t xml:space="preserve">Độ tinh khiết Platinum &gt; 39,1%, 
Color Yellow to Yellow-Orange  Form Powder or Chunks          </t>
  </si>
  <si>
    <t>Bộ Buret tự động</t>
  </si>
  <si>
    <t xml:space="preserve">Bộ gồm Buret thủy tinh màu nâu 10ml/0.02ml class AS +chai 2L+quả bóp; Khoá nhựa; </t>
  </si>
  <si>
    <t xml:space="preserve">Dung dịch chuẩn Nitrat </t>
  </si>
  <si>
    <t>Nồng độ nitrat 1001±5mg/l</t>
  </si>
  <si>
    <t xml:space="preserve">Dung dịch chuẩn Nitrit </t>
  </si>
  <si>
    <t>Nồng độ nitrit 999-1000mg/l</t>
  </si>
  <si>
    <t xml:space="preserve">Dung dịch chuẩn Sunfat </t>
  </si>
  <si>
    <t>Nồng độ sunfat 1004±2mg/l</t>
  </si>
  <si>
    <t xml:space="preserve">Dung dịch chuẩn Mangan </t>
  </si>
  <si>
    <t>Nồng độ mangan 1001±2mg/l</t>
  </si>
  <si>
    <t>Độ tinh khiết ≥ 99,0%</t>
  </si>
  <si>
    <t xml:space="preserve">Ca Đong </t>
  </si>
  <si>
    <t>Giá đỡ Pipet thủy tinh dạng thẳng hoặc bầu</t>
  </si>
  <si>
    <t>16 vị trí, nhựa PP, 200x75x150mm</t>
  </si>
  <si>
    <t xml:space="preserve">Ống chuẩn Na2S2O3 0,1N </t>
  </si>
  <si>
    <t>Dùng để pha ra dung dịch chuẩn Na2S2O3 nồng độ 0.1±0.004M</t>
  </si>
  <si>
    <t>ống</t>
  </si>
  <si>
    <t>Potassium iodide</t>
  </si>
  <si>
    <t>Môi trường King’s B</t>
  </si>
  <si>
    <t>Acetamide broth</t>
  </si>
  <si>
    <t xml:space="preserve">Thạch dinh dưỡng </t>
  </si>
  <si>
    <t xml:space="preserve">Dung dịch chuẩn nhôm </t>
  </si>
  <si>
    <t xml:space="preserve">1000 mg/l Al, Al(NO₃)₃ in HNO₃ 0.5 mol/l </t>
  </si>
  <si>
    <t>Axit ascorbic</t>
  </si>
  <si>
    <t>Natri acetate</t>
  </si>
  <si>
    <t>Eriochrome cyanine</t>
  </si>
  <si>
    <t>Độ tinh khiết ≥  99,0%</t>
  </si>
  <si>
    <t>Methyl orange</t>
  </si>
  <si>
    <t xml:space="preserve">Dung dịch chuẩn Fluoride </t>
  </si>
  <si>
    <t>Sodium 2-(parasulfophenylazo)-1,8-dihydroxy-3,6-naphthalene disulfonat</t>
  </si>
  <si>
    <t>Zirconyl chloride octahydrate</t>
  </si>
  <si>
    <t xml:space="preserve">Sodium Arsenite 0.1 N </t>
  </si>
  <si>
    <t>Nồng độ 0.04975 - 0.05025 M</t>
  </si>
  <si>
    <t xml:space="preserve">Sodium Arsenite </t>
  </si>
  <si>
    <t>Axit salicylic</t>
  </si>
  <si>
    <t xml:space="preserve">Bộ test nhanh đo Arsenic </t>
  </si>
  <si>
    <t>Phạm vi đo: từ 0.005 -  0.50 mg / l As; 
Bán định lượng</t>
  </si>
  <si>
    <t xml:space="preserve">Dung dịch chuẩn Arsenic </t>
  </si>
  <si>
    <t xml:space="preserve">1000 mg/l As, H3AsO4 in HNO3 0,5 mol/l </t>
  </si>
  <si>
    <t xml:space="preserve">Dụng cụ chưng cất Florua
</t>
  </si>
  <si>
    <t>Dụng cụ gồm:
- Bình cầu 1000mL, 1 cổ nhám
- Khớp nối 3 cổ nhám
- Khớp nối 2 cổ nhám
- Ống sinh hàn xoắn 2 cổ nhám
- Bình cầu đáy bằng 500mL, 1 cổ không nhám
- Bếp đun bình cầu hiện số có khuấy từ
- Nhiệt kế đũa
- Nút silicon
- Hệ thống giá kẹp + con bọ</t>
  </si>
  <si>
    <t>DD sát khuẩn tay</t>
  </si>
  <si>
    <t xml:space="preserve">Thành phần chính là Ethanol, </t>
  </si>
  <si>
    <t>Lam máu (Lam kính)</t>
  </si>
  <si>
    <t>Lam kính tiêu chuẩn được làm bằng thủy tinh, hình chữ nhật, kích thước khoảng 1x3 inch (25x75 mm), dày từ 1- 1.2 mm, khi làm việc với các vật kính có độ phóng đại cao, độ dày lam kính phù hợp để quan sát là 0,8-1 mm.</t>
  </si>
  <si>
    <r>
      <t xml:space="preserve">Xe có thể gập lại nên được gấp và mở ra một cách linh hoạt, không quá lỏng hoặc quá chặt, bàn để chân của xe lăn có thể lật và không bị đổ sau khi được bật lên; góc giữa chổ chân và giá để chân phải là </t>
    </r>
    <r>
      <rPr>
        <sz val="11"/>
        <rFont val="Calibri"/>
        <family val="2"/>
      </rPr>
      <t>≥ 80◦ sau khi gác chân xuống</t>
    </r>
  </si>
  <si>
    <r>
      <t>Hydroxylamonium Chlorure  HCl NH</t>
    </r>
    <r>
      <rPr>
        <vertAlign val="subscript"/>
        <sz val="11"/>
        <rFont val="Times New Roman"/>
        <family val="1"/>
      </rPr>
      <t>2</t>
    </r>
    <r>
      <rPr>
        <sz val="11"/>
        <rFont val="Times New Roman"/>
        <family val="1"/>
      </rPr>
      <t xml:space="preserve"> OH </t>
    </r>
  </si>
  <si>
    <r>
      <t xml:space="preserve">Độ tinh khiết  </t>
    </r>
    <r>
      <rPr>
        <sz val="11"/>
        <rFont val="Calibri"/>
        <family val="2"/>
      </rPr>
      <t>≥</t>
    </r>
    <r>
      <rPr>
        <sz val="11"/>
        <rFont val="Times New Roman"/>
        <family val="1"/>
      </rPr>
      <t xml:space="preserve"> 99,0%</t>
    </r>
  </si>
  <si>
    <r>
      <t>1000 mg/l F, NaF in H</t>
    </r>
    <r>
      <rPr>
        <vertAlign val="subscript"/>
        <sz val="11"/>
        <rFont val="Times New Roman"/>
        <family val="1"/>
      </rPr>
      <t>2</t>
    </r>
    <r>
      <rPr>
        <sz val="11"/>
        <rFont val="Times New Roman"/>
        <family val="1"/>
      </rPr>
      <t>O</t>
    </r>
  </si>
  <si>
    <t>Bộ 3 chai, mỗi chai 500ml.
 Gồm: EA50; Hematoxin; OG6</t>
  </si>
  <si>
    <t>Test nhanh xét nghiệm HIV</t>
  </si>
  <si>
    <t xml:space="preserve">Bao cao su không màu, trong mờ,
 không bị xì, rách; Chiều dài: ≥165 mm , chiều rộng: 47 đến 52mm </t>
  </si>
  <si>
    <t>16.1</t>
  </si>
  <si>
    <t>16.2</t>
  </si>
  <si>
    <t>DV</t>
  </si>
  <si>
    <t>17.1</t>
  </si>
  <si>
    <t>17.2</t>
  </si>
  <si>
    <t>Bằng nhựa, thể tích 1000ml, 
Có Vạch Chia Định Lượng, nhựa PP có tay cầm</t>
  </si>
  <si>
    <t>28.1</t>
  </si>
  <si>
    <t>28.2</t>
  </si>
  <si>
    <t>28.3</t>
  </si>
  <si>
    <t>28.4</t>
  </si>
  <si>
    <t>47.1</t>
  </si>
  <si>
    <t>47.2</t>
  </si>
  <si>
    <t>47.3</t>
  </si>
  <si>
    <t>65.1</t>
  </si>
  <si>
    <t>65.2</t>
  </si>
  <si>
    <t>69.1</t>
  </si>
  <si>
    <t>69.2</t>
  </si>
  <si>
    <t>69.3</t>
  </si>
  <si>
    <t>69.4</t>
  </si>
  <si>
    <t>69.5</t>
  </si>
  <si>
    <t>69.6</t>
  </si>
  <si>
    <t>69.7</t>
  </si>
  <si>
    <t>Chiều dài: 240 mm, chiều rộng: 95 (±3mm)# size  S,M, L 
không bột, chỉ tay se viền</t>
  </si>
  <si>
    <t>46.3</t>
  </si>
  <si>
    <t>46.4</t>
  </si>
  <si>
    <t>46.5</t>
  </si>
  <si>
    <t>47.4</t>
  </si>
  <si>
    <t>72.1</t>
  </si>
  <si>
    <t>72.2</t>
  </si>
  <si>
    <t>74.1</t>
  </si>
  <si>
    <t>74.2</t>
  </si>
  <si>
    <t>79.1</t>
  </si>
  <si>
    <t>79.2</t>
  </si>
  <si>
    <t>80.1</t>
  </si>
  <si>
    <t>80.2</t>
  </si>
  <si>
    <t>80.3</t>
  </si>
  <si>
    <t>91.1</t>
  </si>
  <si>
    <t>91.2</t>
  </si>
  <si>
    <t>95.1</t>
  </si>
  <si>
    <t>95.2</t>
  </si>
  <si>
    <t>97.1</t>
  </si>
  <si>
    <t>97.2</t>
  </si>
  <si>
    <t>102.2</t>
  </si>
  <si>
    <t>102.1</t>
  </si>
  <si>
    <t>110.1</t>
  </si>
  <si>
    <t>110.2</t>
  </si>
  <si>
    <t>111.1</t>
  </si>
  <si>
    <t>111.2</t>
  </si>
  <si>
    <t xml:space="preserve"> Độ nhạy ≥ 95,5% , Độ đặc hiệu ≥ 98%,  có trong danh mục được được Bộ Y tế cho phép lưu hành tại Việt Nam 
Lưu ý: Mặt hàng này phải khác mặt hàng ở mục (112), (113) và ngược lại</t>
  </si>
  <si>
    <t>121.1</t>
  </si>
  <si>
    <t>121.2</t>
  </si>
  <si>
    <t>Tổng cộng: 124 mặt hàng</t>
  </si>
  <si>
    <t>Chất liệu : Cao su tự nhiên
Xe viền cổ tay
Đã tiệt trùng bằng khí E.O
Không bột
Kích thước : size S, M, L</t>
  </si>
  <si>
    <t>- Đường kính mặt nghe: Khoảng 4.4cm
- Ống dây nghe: Lòng ống đơn
- Chiều dài:  ≥ 69cm</t>
  </si>
  <si>
    <t>- Khoảng nhiệt độ cảnh báo: -35°C đến +55°C /-31°F đến +131°F
- Độ phân giải: 0.1°C 
- Có màn hình hiển thị 
- Có cổng USB kết nối với máy tính trích xuất dữ liệu
- Không gian bộ nhớ: 30 ngày lưu giữ trên màn hình</t>
  </si>
  <si>
    <t>Test nhanh xét nghiệm
 nhanh HEV IgM</t>
  </si>
  <si>
    <t>Test xét nghiệm nhanh
 HAV IgM</t>
  </si>
  <si>
    <t>Test xét nghiệm nhanh 
HCV IgM</t>
  </si>
  <si>
    <t>Theo dõi nhiệt độ tủ bảo quản vắc xin
Đo nhiệt độ tủ bảo quản lạnh
thang nhiệt độ từ âm - 40 đến 50°C, 
phần thang chia nhiệt độ của nhiệt kế chi tiết,
 dễ nhìn, phần nhiệt độ âm và dương 
được chia thành hai phần trái và phải.</t>
  </si>
  <si>
    <t xml:space="preserve"> Độ nhạy ≥ 95,5% , Độ đặc hiệu ≥ 98%,  có trong danh mục được được Bộ Y tế cho phép lưu hành tại Việt Nam 
</t>
  </si>
  <si>
    <t>Lưu ý: Mặt hàng này phải khác mặt hàng ở mục (112), (113) và ngược lại</t>
  </si>
  <si>
    <t xml:space="preserve"> Độ nhạy ≥ 99,5% , Độ đặc hiệu ≥ 98%, có trong danh mục được Bộ Y tế cho phép lưu hành tại Việt Nam.
</t>
  </si>
  <si>
    <t>Lưu ý: Mặt hàng này phải khác mặt hàng ở mục (111), (113) và ngược lại</t>
  </si>
  <si>
    <t>Lưu ý: Mặt hàng này phải khác mặt hàng ở mục (111), (112) và ngược lại</t>
  </si>
  <si>
    <t>Brilliant green
 (hydrogen sulfate)</t>
  </si>
  <si>
    <t>DANH MỤC 
Gói thầu: “Mua sắm hoá chất, sinh phẩm và vật tư y tế năm 2025” 
(Gồm Nguồn Ngân sách và Nguồn thu hoạt động dịch vụ) 
(Đính kèm Thông báo số           /TB-KSBT ngày       tháng 3 năm 2025 của Trung tâm kiểm soát bệnh tật)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</si>
</sst>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 _₫_-;\-* #,##0.00\ _₫_-;_-* &quot;-&quot;??\ _₫_-;_-@_-"/>
    <numFmt numFmtId="165" formatCode="_(* #,##0_);_(* \(#,##0\);_(* &quot;-&quot;??_);_(@_)"/>
  </numFmts>
  <fonts count="33" x14ac:knownFonts="1">
    <font>
      <sz val="11"/>
      <color theme="1"/>
      <name val="Calibri"/>
      <family val="2"/>
      <charset val="163"/>
      <scheme val="minor"/>
    </font>
    <font>
      <sz val="11"/>
      <color theme="1"/>
      <name val="Calibri"/>
      <family val="2"/>
      <charset val="163"/>
      <scheme val="minor"/>
    </font>
    <font>
      <b/>
      <sz val="14"/>
      <color theme="1"/>
      <name val="Times New Roman"/>
      <family val="1"/>
    </font>
    <font>
      <sz val="12"/>
      <color theme="1"/>
      <name val="Times New Roman"/>
      <family val="1"/>
    </font>
    <font>
      <b/>
      <sz val="11"/>
      <name val="Times New Roman"/>
      <family val="1"/>
    </font>
    <font>
      <sz val="11"/>
      <name val="Times New Roman"/>
      <family val="1"/>
    </font>
    <font>
      <sz val="11"/>
      <color indexed="8"/>
      <name val="Calibri"/>
      <family val="2"/>
    </font>
    <font>
      <sz val="10"/>
      <name val="MS Sans Serif"/>
      <family val="2"/>
    </font>
    <font>
      <sz val="12"/>
      <name val="VNI-Times"/>
    </font>
    <font>
      <sz val="10"/>
      <name val="Arial"/>
      <family val="2"/>
    </font>
    <font>
      <sz val="11"/>
      <color indexed="8"/>
      <name val="Arial"/>
      <family val="2"/>
    </font>
    <font>
      <sz val="11"/>
      <color theme="1"/>
      <name val="Times New Roman"/>
      <family val="1"/>
    </font>
    <font>
      <sz val="11"/>
      <color indexed="8"/>
      <name val="Times New Roman"/>
      <family val="1"/>
    </font>
    <font>
      <b/>
      <sz val="11"/>
      <color theme="1"/>
      <name val="Times New Roman"/>
      <family val="1"/>
    </font>
    <font>
      <i/>
      <sz val="14"/>
      <color theme="1"/>
      <name val="Times New Roman"/>
      <family val="1"/>
    </font>
    <font>
      <i/>
      <sz val="12"/>
      <color theme="1"/>
      <name val="Times New Roman"/>
      <family val="1"/>
    </font>
    <font>
      <b/>
      <i/>
      <sz val="11"/>
      <color theme="1"/>
      <name val="Times New Roman"/>
      <family val="1"/>
    </font>
    <font>
      <sz val="11"/>
      <color rgb="FFFF0000"/>
      <name val="Times New Roman"/>
      <family val="1"/>
    </font>
    <font>
      <sz val="11"/>
      <color rgb="FFFF0000"/>
      <name val="Calibri"/>
      <family val="2"/>
      <charset val="163"/>
      <scheme val="minor"/>
    </font>
    <font>
      <sz val="12"/>
      <color rgb="FFFF0000"/>
      <name val="Times New Roman"/>
      <family val="1"/>
    </font>
    <font>
      <vertAlign val="superscript"/>
      <sz val="11"/>
      <color rgb="FFFF0000"/>
      <name val="Times New Roman"/>
      <family val="1"/>
    </font>
    <font>
      <vertAlign val="subscript"/>
      <sz val="11"/>
      <color rgb="FFFF0000"/>
      <name val="Times New Roman"/>
      <family val="1"/>
    </font>
    <font>
      <sz val="12"/>
      <name val="Times New Roman"/>
      <family val="1"/>
    </font>
    <font>
      <i/>
      <sz val="12"/>
      <name val="Times New Roman"/>
      <family val="1"/>
    </font>
    <font>
      <sz val="11"/>
      <name val="Calibri"/>
      <family val="2"/>
      <charset val="163"/>
      <scheme val="minor"/>
    </font>
    <font>
      <sz val="8"/>
      <name val="Calibri"/>
      <family val="2"/>
      <charset val="163"/>
      <scheme val="minor"/>
    </font>
    <font>
      <b/>
      <sz val="12"/>
      <name val="Times New Roman"/>
      <family val="1"/>
    </font>
    <font>
      <sz val="11"/>
      <name val="Calibri"/>
      <family val="2"/>
    </font>
    <font>
      <vertAlign val="subscript"/>
      <sz val="11"/>
      <name val="Times New Roman"/>
      <family val="1"/>
    </font>
    <font>
      <sz val="10"/>
      <name val="Times New Roman"/>
      <family val="1"/>
    </font>
    <font>
      <b/>
      <sz val="10"/>
      <name val="Times New Roman"/>
      <family val="1"/>
    </font>
    <font>
      <b/>
      <sz val="13"/>
      <color theme="1"/>
      <name val="Times New Roman"/>
      <family val="1"/>
    </font>
    <font>
      <sz val="13"/>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43" fontId="6" fillId="0" borderId="0" applyFont="0" applyFill="0" applyBorder="0" applyAlignment="0" applyProtection="0"/>
    <xf numFmtId="0" fontId="7" fillId="0" borderId="0"/>
    <xf numFmtId="0" fontId="8" fillId="0" borderId="0"/>
    <xf numFmtId="0" fontId="9" fillId="0" borderId="0"/>
    <xf numFmtId="0" fontId="9" fillId="0" borderId="0" quotePrefix="1" applyFont="0" applyFill="0" applyBorder="0">
      <protection locked="0"/>
    </xf>
    <xf numFmtId="0" fontId="10" fillId="0" borderId="0"/>
  </cellStyleXfs>
  <cellXfs count="155">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11" fillId="0" borderId="1" xfId="0" applyFont="1" applyBorder="1" applyAlignment="1">
      <alignment horizontal="center" vertical="center"/>
    </xf>
    <xf numFmtId="165" fontId="5" fillId="0" borderId="1" xfId="2"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11"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1" fillId="0" borderId="1" xfId="0" applyFont="1" applyBorder="1" applyAlignment="1">
      <alignment horizontal="left" vertical="center"/>
    </xf>
    <xf numFmtId="3" fontId="5" fillId="0" borderId="1" xfId="0" applyNumberFormat="1" applyFont="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5" fillId="0" borderId="1" xfId="4" applyFont="1" applyBorder="1" applyAlignment="1">
      <alignment horizontal="left" vertical="center" wrapText="1"/>
    </xf>
    <xf numFmtId="0" fontId="4" fillId="0" borderId="0" xfId="0" applyFont="1" applyAlignment="1">
      <alignment horizontal="center" vertical="center" wrapText="1"/>
    </xf>
    <xf numFmtId="3" fontId="11" fillId="0" borderId="1" xfId="0" applyNumberFormat="1" applyFont="1" applyBorder="1" applyAlignment="1">
      <alignment horizontal="center" vertical="center"/>
    </xf>
    <xf numFmtId="165" fontId="12" fillId="0" borderId="1" xfId="2" applyNumberFormat="1" applyFont="1" applyFill="1" applyBorder="1" applyAlignment="1">
      <alignment horizontal="center" vertical="center" wrapText="1"/>
    </xf>
    <xf numFmtId="0" fontId="13" fillId="0" borderId="1" xfId="0" applyFont="1" applyBorder="1"/>
    <xf numFmtId="0" fontId="16" fillId="0" borderId="1" xfId="0" applyFont="1" applyBorder="1" applyAlignment="1">
      <alignment horizontal="left"/>
    </xf>
    <xf numFmtId="0" fontId="16" fillId="0" borderId="1" xfId="0" applyFont="1" applyBorder="1"/>
    <xf numFmtId="3" fontId="16" fillId="0" borderId="1" xfId="0" applyNumberFormat="1" applyFont="1" applyBorder="1"/>
    <xf numFmtId="3" fontId="16" fillId="0" borderId="1" xfId="0" applyNumberFormat="1" applyFont="1" applyBorder="1" applyAlignment="1">
      <alignment vertical="center"/>
    </xf>
    <xf numFmtId="0" fontId="0" fillId="0" borderId="0" xfId="0" applyAlignment="1">
      <alignment horizontal="left"/>
    </xf>
    <xf numFmtId="3" fontId="0" fillId="0" borderId="0" xfId="0" applyNumberFormat="1"/>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165" fontId="17" fillId="0" borderId="1" xfId="2" applyNumberFormat="1" applyFont="1" applyFill="1" applyBorder="1" applyAlignment="1">
      <alignment horizontal="center" vertical="center" wrapText="1"/>
    </xf>
    <xf numFmtId="0" fontId="17" fillId="0" borderId="1" xfId="0" applyFont="1" applyBorder="1" applyAlignment="1">
      <alignment horizontal="center" vertical="center" wrapText="1"/>
    </xf>
    <xf numFmtId="3" fontId="18" fillId="0" borderId="1" xfId="1" applyNumberFormat="1" applyFont="1" applyFill="1" applyBorder="1" applyAlignment="1">
      <alignment horizontal="center" vertical="center" wrapText="1"/>
    </xf>
    <xf numFmtId="3" fontId="17" fillId="0" borderId="1" xfId="0" applyNumberFormat="1" applyFont="1" applyBorder="1" applyAlignment="1">
      <alignment horizontal="center" vertical="center" wrapText="1"/>
    </xf>
    <xf numFmtId="0" fontId="17" fillId="0" borderId="0" xfId="0" applyFont="1" applyAlignment="1">
      <alignment horizontal="center" vertical="center" wrapText="1"/>
    </xf>
    <xf numFmtId="0" fontId="17" fillId="0" borderId="1" xfId="0" applyFont="1" applyBorder="1" applyAlignment="1">
      <alignment horizontal="left" vertical="center"/>
    </xf>
    <xf numFmtId="3" fontId="17" fillId="0" borderId="1" xfId="0" applyNumberFormat="1" applyFont="1" applyBorder="1" applyAlignment="1">
      <alignment horizontal="center" vertical="center"/>
    </xf>
    <xf numFmtId="0" fontId="17" fillId="0" borderId="0" xfId="0" applyFont="1" applyAlignment="1">
      <alignment vertical="center"/>
    </xf>
    <xf numFmtId="0" fontId="17" fillId="3" borderId="1" xfId="0" applyFont="1" applyFill="1" applyBorder="1" applyAlignment="1">
      <alignment horizontal="center" vertical="center"/>
    </xf>
    <xf numFmtId="0" fontId="17" fillId="3" borderId="1" xfId="5" applyFont="1" applyFill="1" applyBorder="1" applyAlignment="1">
      <alignment horizontal="left" vertical="center" wrapText="1"/>
    </xf>
    <xf numFmtId="165" fontId="17" fillId="3" borderId="1" xfId="6" applyNumberFormat="1" applyFont="1" applyFill="1" applyBorder="1" applyAlignment="1" applyProtection="1">
      <alignment horizontal="center" vertical="center" wrapText="1"/>
    </xf>
    <xf numFmtId="0" fontId="17" fillId="3" borderId="1" xfId="0" applyFont="1" applyFill="1" applyBorder="1" applyAlignment="1">
      <alignment horizontal="left" vertical="center"/>
    </xf>
    <xf numFmtId="3" fontId="17" fillId="3" borderId="1" xfId="0" applyNumberFormat="1" applyFont="1" applyFill="1" applyBorder="1" applyAlignment="1">
      <alignment horizontal="center" vertical="center"/>
    </xf>
    <xf numFmtId="3" fontId="17" fillId="3" borderId="1" xfId="0" applyNumberFormat="1" applyFont="1" applyFill="1" applyBorder="1" applyAlignment="1">
      <alignment horizontal="center" vertical="center" wrapText="1"/>
    </xf>
    <xf numFmtId="0" fontId="17" fillId="3" borderId="0" xfId="0" applyFont="1" applyFill="1" applyAlignment="1">
      <alignment horizontal="center" vertical="center" wrapText="1"/>
    </xf>
    <xf numFmtId="49" fontId="17" fillId="0" borderId="1" xfId="0" applyNumberFormat="1" applyFont="1" applyBorder="1" applyAlignment="1">
      <alignment horizontal="left" vertical="center" wrapText="1"/>
    </xf>
    <xf numFmtId="0" fontId="17" fillId="0" borderId="0" xfId="0" applyFont="1"/>
    <xf numFmtId="1" fontId="14" fillId="0" borderId="0" xfId="0" applyNumberFormat="1" applyFont="1" applyAlignment="1">
      <alignment horizontal="center"/>
    </xf>
    <xf numFmtId="1" fontId="4" fillId="0" borderId="1" xfId="0"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 fontId="17" fillId="3" borderId="1" xfId="1" applyNumberFormat="1" applyFont="1" applyFill="1" applyBorder="1" applyAlignment="1">
      <alignment horizontal="right" vertical="center" wrapText="1"/>
    </xf>
    <xf numFmtId="1" fontId="5" fillId="0" borderId="1" xfId="1" applyNumberFormat="1" applyFont="1" applyFill="1" applyBorder="1" applyAlignment="1">
      <alignment horizontal="right" vertical="center"/>
    </xf>
    <xf numFmtId="1" fontId="11" fillId="0" borderId="1" xfId="1" applyNumberFormat="1" applyFont="1" applyFill="1" applyBorder="1" applyAlignment="1">
      <alignment horizontal="right" vertical="center"/>
    </xf>
    <xf numFmtId="1" fontId="17" fillId="0" borderId="1" xfId="1" applyNumberFormat="1" applyFont="1" applyFill="1" applyBorder="1" applyAlignment="1">
      <alignment horizontal="right" vertical="center" wrapText="1"/>
    </xf>
    <xf numFmtId="1" fontId="17" fillId="0" borderId="1" xfId="1" applyNumberFormat="1" applyFont="1" applyFill="1" applyBorder="1" applyAlignment="1">
      <alignment horizontal="right" vertical="center"/>
    </xf>
    <xf numFmtId="1" fontId="16" fillId="0" borderId="1" xfId="0" applyNumberFormat="1" applyFont="1" applyBorder="1" applyAlignment="1">
      <alignment horizontal="right"/>
    </xf>
    <xf numFmtId="1" fontId="0" fillId="0" borderId="0" xfId="0" applyNumberFormat="1" applyAlignment="1">
      <alignment horizontal="right"/>
    </xf>
    <xf numFmtId="1" fontId="17" fillId="0" borderId="1" xfId="2" applyNumberFormat="1" applyFont="1" applyFill="1" applyBorder="1" applyAlignment="1">
      <alignment horizontal="right" vertical="center" wrapText="1"/>
    </xf>
    <xf numFmtId="0" fontId="17" fillId="0" borderId="1" xfId="0" quotePrefix="1" applyFont="1" applyBorder="1" applyAlignment="1">
      <alignment horizontal="left" vertical="center" wrapText="1"/>
    </xf>
    <xf numFmtId="0" fontId="17" fillId="3" borderId="1" xfId="0" applyFont="1" applyFill="1" applyBorder="1" applyAlignment="1">
      <alignment horizontal="left" vertical="center" wrapText="1"/>
    </xf>
    <xf numFmtId="165" fontId="17" fillId="3" borderId="1" xfId="2"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quotePrefix="1" applyFont="1" applyFill="1" applyBorder="1" applyAlignment="1">
      <alignment horizontal="left" vertical="center" wrapText="1"/>
    </xf>
    <xf numFmtId="3" fontId="18" fillId="3" borderId="1" xfId="1" applyNumberFormat="1" applyFont="1" applyFill="1" applyBorder="1" applyAlignment="1">
      <alignment horizontal="center" vertical="center" wrapText="1"/>
    </xf>
    <xf numFmtId="0" fontId="17" fillId="3" borderId="0" xfId="0" applyFont="1" applyFill="1"/>
    <xf numFmtId="0" fontId="19" fillId="0" borderId="0" xfId="0" applyFont="1" applyAlignment="1">
      <alignment horizontal="center" vertical="center" wrapText="1"/>
    </xf>
    <xf numFmtId="49" fontId="17" fillId="0" borderId="1" xfId="3" applyNumberFormat="1" applyFont="1" applyBorder="1" applyAlignment="1">
      <alignment horizontal="left" vertical="center" wrapText="1" shrinkToFit="1"/>
    </xf>
    <xf numFmtId="49" fontId="17" fillId="0" borderId="1" xfId="3" applyNumberFormat="1" applyFont="1" applyBorder="1" applyAlignment="1">
      <alignment horizontal="center" vertical="center" wrapText="1" shrinkToFit="1"/>
    </xf>
    <xf numFmtId="0" fontId="17" fillId="0" borderId="1" xfId="7" applyFont="1" applyBorder="1" applyAlignment="1">
      <alignment horizontal="left" vertical="center" wrapText="1"/>
    </xf>
    <xf numFmtId="1" fontId="17" fillId="3" borderId="1" xfId="1" applyNumberFormat="1" applyFont="1" applyFill="1" applyBorder="1" applyAlignment="1">
      <alignment horizontal="right" vertical="center"/>
    </xf>
    <xf numFmtId="0" fontId="17" fillId="3" borderId="0" xfId="0" applyFont="1" applyFill="1" applyAlignment="1">
      <alignment vertical="center"/>
    </xf>
    <xf numFmtId="0" fontId="14" fillId="0" borderId="0" xfId="0" applyFont="1" applyAlignment="1">
      <alignment horizontal="center"/>
    </xf>
    <xf numFmtId="0" fontId="14" fillId="0" borderId="0" xfId="0" applyFont="1"/>
    <xf numFmtId="0" fontId="2" fillId="0" borderId="0" xfId="0" applyFont="1"/>
    <xf numFmtId="3" fontId="11" fillId="0" borderId="0" xfId="0" applyNumberFormat="1" applyFont="1" applyAlignment="1">
      <alignment vertical="center"/>
    </xf>
    <xf numFmtId="3" fontId="0" fillId="0" borderId="0" xfId="0" applyNumberFormat="1" applyAlignment="1">
      <alignment horizontal="left"/>
    </xf>
    <xf numFmtId="3" fontId="18" fillId="4" borderId="1" xfId="1" applyNumberFormat="1" applyFont="1" applyFill="1" applyBorder="1" applyAlignment="1">
      <alignment horizontal="center" vertical="center" wrapText="1"/>
    </xf>
    <xf numFmtId="3" fontId="17" fillId="4" borderId="1" xfId="0" applyNumberFormat="1" applyFont="1" applyFill="1" applyBorder="1" applyAlignment="1">
      <alignment horizontal="center" vertical="center"/>
    </xf>
    <xf numFmtId="3" fontId="17" fillId="4" borderId="1"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center" wrapText="1"/>
    </xf>
    <xf numFmtId="165" fontId="5" fillId="0" borderId="1" xfId="6" applyNumberFormat="1" applyFont="1" applyFill="1" applyBorder="1" applyAlignment="1" applyProtection="1">
      <alignment horizontal="center" vertical="center" wrapText="1"/>
    </xf>
    <xf numFmtId="0" fontId="24" fillId="0" borderId="0" xfId="0" applyFont="1"/>
    <xf numFmtId="0" fontId="24" fillId="0" borderId="0" xfId="0" applyFont="1" applyAlignment="1">
      <alignment horizontal="left"/>
    </xf>
    <xf numFmtId="3" fontId="24" fillId="0" borderId="0" xfId="0" applyNumberFormat="1" applyFont="1"/>
    <xf numFmtId="0" fontId="24" fillId="0" borderId="1" xfId="0" applyFont="1" applyBorder="1"/>
    <xf numFmtId="3" fontId="17" fillId="0" borderId="1" xfId="0" applyNumberFormat="1"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5" fillId="0" borderId="1" xfId="0" quotePrefix="1" applyFont="1" applyBorder="1" applyAlignment="1">
      <alignment horizontal="left" vertical="center" wrapText="1"/>
    </xf>
    <xf numFmtId="0" fontId="5" fillId="0" borderId="1" xfId="0" applyFont="1" applyBorder="1"/>
    <xf numFmtId="0" fontId="5" fillId="0" borderId="0" xfId="0" applyFont="1"/>
    <xf numFmtId="49" fontId="5" fillId="0" borderId="1" xfId="0" applyNumberFormat="1" applyFont="1" applyBorder="1" applyAlignment="1">
      <alignment horizontal="left" vertical="center" wrapText="1"/>
    </xf>
    <xf numFmtId="49" fontId="5" fillId="0" borderId="1" xfId="3" applyNumberFormat="1" applyFont="1" applyBorder="1" applyAlignment="1">
      <alignment horizontal="left" vertical="center" wrapText="1" shrinkToFi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26" fillId="0" borderId="1" xfId="0" applyFont="1" applyBorder="1" applyAlignment="1">
      <alignment horizontal="center" vertical="center" wrapText="1"/>
    </xf>
    <xf numFmtId="0" fontId="5" fillId="0" borderId="1" xfId="0" applyFont="1" applyBorder="1" applyAlignment="1">
      <alignment horizontal="left"/>
    </xf>
    <xf numFmtId="3" fontId="5" fillId="0" borderId="1" xfId="0" applyNumberFormat="1" applyFont="1" applyBorder="1" applyAlignment="1">
      <alignment horizontal="center"/>
    </xf>
    <xf numFmtId="3" fontId="5" fillId="0" borderId="1" xfId="0" applyNumberFormat="1" applyFont="1" applyBorder="1"/>
    <xf numFmtId="0" fontId="5" fillId="0" borderId="1" xfId="0" applyFont="1" applyBorder="1" applyAlignment="1">
      <alignment horizontal="left"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xf numFmtId="0" fontId="5" fillId="0" borderId="3" xfId="0" applyFont="1" applyBorder="1" applyAlignment="1">
      <alignment horizontal="center" vertical="center" wrapText="1"/>
    </xf>
    <xf numFmtId="0" fontId="11" fillId="0" borderId="1" xfId="0" applyFont="1" applyBorder="1" applyAlignment="1">
      <alignment horizontal="left" vertical="center" wrapText="1"/>
    </xf>
    <xf numFmtId="0" fontId="5" fillId="0" borderId="1" xfId="0" quotePrefix="1" applyFont="1" applyBorder="1" applyAlignment="1">
      <alignment vertical="center" wrapText="1"/>
    </xf>
    <xf numFmtId="0" fontId="5" fillId="0" borderId="4" xfId="0" applyFont="1" applyBorder="1" applyAlignment="1">
      <alignment horizontal="left" vertical="center" wrapText="1"/>
    </xf>
    <xf numFmtId="0" fontId="5" fillId="0" borderId="1" xfId="0" applyFont="1" applyBorder="1" applyAlignment="1">
      <alignment vertical="justify" wrapText="1"/>
    </xf>
    <xf numFmtId="3" fontId="5" fillId="0" borderId="1" xfId="0" applyNumberFormat="1" applyFont="1" applyBorder="1" applyAlignment="1">
      <alignment horizontal="left" vertical="center"/>
    </xf>
    <xf numFmtId="0" fontId="5" fillId="0" borderId="1" xfId="0" applyFont="1" applyBorder="1" applyAlignment="1">
      <alignment horizontal="left" vertical="justify"/>
    </xf>
    <xf numFmtId="0" fontId="5" fillId="0" borderId="1" xfId="0" applyFont="1" applyBorder="1" applyAlignment="1">
      <alignment horizontal="left" vertical="top" wrapText="1"/>
    </xf>
    <xf numFmtId="165" fontId="5" fillId="0" borderId="1" xfId="1" applyNumberFormat="1" applyFont="1" applyFill="1" applyBorder="1" applyAlignment="1">
      <alignment horizontal="left" vertical="center" wrapText="1"/>
    </xf>
    <xf numFmtId="49" fontId="5" fillId="0" borderId="1" xfId="1" quotePrefix="1" applyNumberFormat="1" applyFont="1" applyFill="1" applyBorder="1" applyAlignment="1">
      <alignment horizontal="left" vertical="center" wrapText="1"/>
    </xf>
    <xf numFmtId="49" fontId="5" fillId="0" borderId="1" xfId="1"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vertical="center"/>
    </xf>
    <xf numFmtId="49" fontId="5" fillId="0" borderId="5" xfId="0" applyNumberFormat="1" applyFont="1" applyBorder="1" applyAlignment="1">
      <alignment horizontal="left" vertical="center" wrapText="1"/>
    </xf>
    <xf numFmtId="0" fontId="5" fillId="0" borderId="2"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26" fillId="0" borderId="2" xfId="0" applyFont="1" applyBorder="1" applyAlignment="1">
      <alignment horizontal="center" vertical="center" wrapText="1"/>
    </xf>
    <xf numFmtId="0" fontId="24" fillId="0" borderId="1" xfId="0" applyFont="1" applyBorder="1" applyAlignment="1">
      <alignment horizontal="center" vertical="center"/>
    </xf>
    <xf numFmtId="3" fontId="22"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xf>
    <xf numFmtId="3" fontId="5" fillId="0" borderId="1" xfId="0" applyNumberFormat="1" applyFont="1" applyBorder="1" applyAlignment="1">
      <alignment horizontal="right"/>
    </xf>
    <xf numFmtId="3" fontId="4" fillId="0" borderId="1" xfId="0" applyNumberFormat="1" applyFont="1" applyBorder="1" applyAlignment="1">
      <alignment horizontal="right" vertical="center" wrapText="1"/>
    </xf>
    <xf numFmtId="3" fontId="5" fillId="0" borderId="1" xfId="1" applyNumberFormat="1" applyFont="1" applyFill="1" applyBorder="1" applyAlignment="1">
      <alignment horizontal="right" vertical="center"/>
    </xf>
    <xf numFmtId="3" fontId="5" fillId="0" borderId="0" xfId="0" applyNumberFormat="1" applyFont="1" applyAlignment="1">
      <alignment horizontal="right" vertical="center"/>
    </xf>
    <xf numFmtId="3" fontId="5" fillId="0" borderId="4" xfId="0" applyNumberFormat="1" applyFont="1" applyBorder="1" applyAlignment="1">
      <alignment horizontal="right" vertical="center" wrapText="1"/>
    </xf>
    <xf numFmtId="3" fontId="5" fillId="0" borderId="4" xfId="0" applyNumberFormat="1" applyFont="1" applyBorder="1" applyAlignment="1">
      <alignment horizontal="right" vertical="center"/>
    </xf>
    <xf numFmtId="3" fontId="5" fillId="0" borderId="4" xfId="2" applyNumberFormat="1" applyFont="1" applyFill="1" applyBorder="1" applyAlignment="1">
      <alignment horizontal="right" vertical="center" wrapText="1"/>
    </xf>
    <xf numFmtId="3" fontId="5" fillId="0" borderId="4" xfId="1" applyNumberFormat="1" applyFont="1" applyFill="1" applyBorder="1" applyAlignment="1">
      <alignment horizontal="right" vertical="center"/>
    </xf>
    <xf numFmtId="3" fontId="5" fillId="0" borderId="1" xfId="2" applyNumberFormat="1" applyFont="1" applyFill="1" applyBorder="1" applyAlignment="1">
      <alignment horizontal="right" vertical="center" wrapText="1"/>
    </xf>
    <xf numFmtId="3" fontId="5" fillId="0" borderId="1" xfId="1" applyNumberFormat="1" applyFont="1" applyFill="1" applyBorder="1" applyAlignment="1">
      <alignment horizontal="right" vertical="center" wrapText="1"/>
    </xf>
    <xf numFmtId="3" fontId="24" fillId="0" borderId="1" xfId="0" applyNumberFormat="1" applyFont="1" applyBorder="1" applyAlignment="1">
      <alignment horizontal="right" vertical="center"/>
    </xf>
    <xf numFmtId="3" fontId="11" fillId="0" borderId="1" xfId="0" applyNumberFormat="1" applyFont="1" applyBorder="1" applyAlignment="1">
      <alignment horizontal="right" vertical="center" wrapText="1"/>
    </xf>
    <xf numFmtId="3" fontId="5" fillId="0" borderId="0" xfId="1"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4" fillId="0" borderId="1" xfId="0" applyFont="1" applyBorder="1" applyAlignment="1">
      <alignment horizontal="left"/>
    </xf>
    <xf numFmtId="0" fontId="5" fillId="0" borderId="1" xfId="0" quotePrefix="1" applyFont="1" applyBorder="1" applyAlignment="1">
      <alignment horizontal="left"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 fillId="0" borderId="0" xfId="0" applyFont="1" applyAlignment="1">
      <alignment horizontal="center" wrapText="1"/>
    </xf>
    <xf numFmtId="0" fontId="11" fillId="0" borderId="0" xfId="0" applyFont="1"/>
    <xf numFmtId="0" fontId="13" fillId="0" borderId="0" xfId="0" applyFont="1" applyAlignment="1">
      <alignment horizontal="center" vertical="center"/>
    </xf>
    <xf numFmtId="0" fontId="31" fillId="0" borderId="0" xfId="0" applyFont="1"/>
    <xf numFmtId="0" fontId="32" fillId="0" borderId="0" xfId="0" applyFont="1"/>
    <xf numFmtId="0" fontId="32" fillId="0" borderId="0" xfId="0" quotePrefix="1" applyFont="1"/>
    <xf numFmtId="0" fontId="2" fillId="0" borderId="0" xfId="0" applyFont="1" applyAlignment="1">
      <alignment horizontal="center" wrapText="1"/>
    </xf>
  </cellXfs>
  <cellStyles count="8">
    <cellStyle name="Comma" xfId="1" builtinId="3"/>
    <cellStyle name="Comma 2" xfId="2" xr:uid="{00000000-0005-0000-0000-000001000000}"/>
    <cellStyle name="Comma_Sheet1_1" xfId="6" xr:uid="{00000000-0005-0000-0000-000002000000}"/>
    <cellStyle name="Normal" xfId="0" builtinId="0"/>
    <cellStyle name="Normal 2 2 2 2" xfId="5" xr:uid="{00000000-0005-0000-0000-000004000000}"/>
    <cellStyle name="Normal_SD 06" xfId="4" xr:uid="{00000000-0005-0000-0000-000005000000}"/>
    <cellStyle name="Normal_Sheet1" xfId="7" xr:uid="{00000000-0005-0000-0000-000006000000}"/>
    <cellStyle name="Style 1"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8"/>
  <sheetViews>
    <sheetView tabSelected="1" workbookViewId="0">
      <selection activeCell="C2" sqref="C2"/>
    </sheetView>
  </sheetViews>
  <sheetFormatPr defaultRowHeight="15" x14ac:dyDescent="0.25"/>
  <cols>
    <col min="1" max="1" width="5.42578125" style="85" customWidth="1"/>
    <col min="2" max="2" width="32" style="86" customWidth="1"/>
    <col min="3" max="3" width="53" style="86" customWidth="1"/>
    <col min="4" max="4" width="15.140625" style="87" customWidth="1"/>
    <col min="5" max="5" width="16.85546875" style="87" customWidth="1"/>
    <col min="6" max="6" width="14.42578125" style="85" customWidth="1"/>
    <col min="7" max="7" width="12.7109375" style="85" bestFit="1" customWidth="1"/>
    <col min="8" max="16384" width="9.140625" style="85"/>
  </cols>
  <sheetData>
    <row r="1" spans="1:6" s="82" customFormat="1" ht="84.95" customHeight="1" x14ac:dyDescent="0.3">
      <c r="A1" s="154" t="s">
        <v>518</v>
      </c>
      <c r="B1" s="154"/>
      <c r="C1" s="154"/>
      <c r="D1" s="154"/>
      <c r="E1" s="154"/>
      <c r="F1" s="154"/>
    </row>
    <row r="2" spans="1:6" s="82" customFormat="1" ht="15" customHeight="1" x14ac:dyDescent="0.3">
      <c r="A2" s="148"/>
      <c r="B2" s="148"/>
      <c r="C2" s="148"/>
      <c r="D2" s="148"/>
      <c r="E2" s="148"/>
      <c r="F2" s="148"/>
    </row>
    <row r="3" spans="1:6" s="83" customFormat="1" ht="21" customHeight="1" x14ac:dyDescent="0.25">
      <c r="A3" s="14" t="s">
        <v>0</v>
      </c>
      <c r="B3" s="14" t="s">
        <v>1</v>
      </c>
      <c r="C3" s="15" t="s">
        <v>5</v>
      </c>
      <c r="D3" s="14" t="s">
        <v>2</v>
      </c>
      <c r="E3" s="131" t="s">
        <v>4</v>
      </c>
      <c r="F3" s="100" t="s">
        <v>287</v>
      </c>
    </row>
    <row r="4" spans="1:6" s="83" customFormat="1" ht="15.75" x14ac:dyDescent="0.25">
      <c r="A4" s="1">
        <v>1</v>
      </c>
      <c r="B4" s="2" t="s">
        <v>420</v>
      </c>
      <c r="C4" s="115" t="s">
        <v>370</v>
      </c>
      <c r="D4" s="1" t="s">
        <v>350</v>
      </c>
      <c r="E4" s="128">
        <v>500</v>
      </c>
      <c r="F4" s="100"/>
    </row>
    <row r="5" spans="1:6" s="83" customFormat="1" ht="15.75" x14ac:dyDescent="0.25">
      <c r="A5" s="1">
        <v>2</v>
      </c>
      <c r="B5" s="9" t="s">
        <v>389</v>
      </c>
      <c r="C5" s="9" t="s">
        <v>390</v>
      </c>
      <c r="D5" s="8" t="s">
        <v>350</v>
      </c>
      <c r="E5" s="129">
        <v>500</v>
      </c>
      <c r="F5" s="100"/>
    </row>
    <row r="6" spans="1:6" s="83" customFormat="1" ht="15.75" x14ac:dyDescent="0.25">
      <c r="A6" s="1">
        <v>3</v>
      </c>
      <c r="B6" s="9" t="s">
        <v>391</v>
      </c>
      <c r="C6" s="9" t="s">
        <v>392</v>
      </c>
      <c r="D6" s="8" t="s">
        <v>260</v>
      </c>
      <c r="E6" s="129">
        <v>1000</v>
      </c>
      <c r="F6" s="100"/>
    </row>
    <row r="7" spans="1:6" s="83" customFormat="1" ht="45" x14ac:dyDescent="0.25">
      <c r="A7" s="8">
        <v>4</v>
      </c>
      <c r="B7" s="2" t="s">
        <v>300</v>
      </c>
      <c r="C7" s="2" t="s">
        <v>301</v>
      </c>
      <c r="D7" s="8" t="s">
        <v>350</v>
      </c>
      <c r="E7" s="132">
        <v>100</v>
      </c>
      <c r="F7" s="90"/>
    </row>
    <row r="8" spans="1:6" s="83" customFormat="1" ht="15.75" x14ac:dyDescent="0.25">
      <c r="A8" s="1">
        <v>5</v>
      </c>
      <c r="B8" s="9" t="s">
        <v>393</v>
      </c>
      <c r="C8" s="9" t="s">
        <v>394</v>
      </c>
      <c r="D8" s="8" t="s">
        <v>260</v>
      </c>
      <c r="E8" s="129">
        <f>1000+1000</f>
        <v>2000</v>
      </c>
      <c r="F8" s="100"/>
    </row>
    <row r="9" spans="1:6" s="83" customFormat="1" ht="15.75" hidden="1" x14ac:dyDescent="0.25">
      <c r="A9" s="1" t="s">
        <v>395</v>
      </c>
      <c r="B9" s="9" t="s">
        <v>393</v>
      </c>
      <c r="C9" s="9" t="s">
        <v>394</v>
      </c>
      <c r="D9" s="8" t="s">
        <v>260</v>
      </c>
      <c r="E9" s="129">
        <v>1000</v>
      </c>
      <c r="F9" s="100"/>
    </row>
    <row r="10" spans="1:6" s="83" customFormat="1" ht="15.75" hidden="1" x14ac:dyDescent="0.25">
      <c r="A10" s="1" t="s">
        <v>396</v>
      </c>
      <c r="B10" s="9" t="s">
        <v>393</v>
      </c>
      <c r="C10" s="9" t="s">
        <v>394</v>
      </c>
      <c r="D10" s="8" t="s">
        <v>260</v>
      </c>
      <c r="E10" s="133">
        <f>1000</f>
        <v>1000</v>
      </c>
      <c r="F10" s="100"/>
    </row>
    <row r="11" spans="1:6" s="83" customFormat="1" ht="15.75" x14ac:dyDescent="0.25">
      <c r="A11" s="1">
        <v>6</v>
      </c>
      <c r="B11" s="2" t="s">
        <v>424</v>
      </c>
      <c r="C11" s="116" t="s">
        <v>448</v>
      </c>
      <c r="D11" s="1" t="s">
        <v>350</v>
      </c>
      <c r="E11" s="134">
        <v>100</v>
      </c>
      <c r="F11" s="100"/>
    </row>
    <row r="12" spans="1:6" s="83" customFormat="1" ht="15.75" x14ac:dyDescent="0.25">
      <c r="A12" s="1">
        <v>7</v>
      </c>
      <c r="B12" s="2" t="s">
        <v>435</v>
      </c>
      <c r="C12" s="116" t="s">
        <v>387</v>
      </c>
      <c r="D12" s="8" t="s">
        <v>350</v>
      </c>
      <c r="E12" s="135">
        <v>100</v>
      </c>
      <c r="F12" s="100"/>
    </row>
    <row r="13" spans="1:6" s="83" customFormat="1" ht="15.75" x14ac:dyDescent="0.25">
      <c r="A13" s="1">
        <v>8</v>
      </c>
      <c r="B13" s="9" t="s">
        <v>372</v>
      </c>
      <c r="C13" s="2" t="s">
        <v>370</v>
      </c>
      <c r="D13" s="8" t="s">
        <v>350</v>
      </c>
      <c r="E13" s="135">
        <v>1000</v>
      </c>
      <c r="F13" s="100"/>
    </row>
    <row r="14" spans="1:6" s="83" customFormat="1" ht="15.75" hidden="1" x14ac:dyDescent="0.25">
      <c r="A14" s="1" t="s">
        <v>373</v>
      </c>
      <c r="B14" s="9" t="s">
        <v>374</v>
      </c>
      <c r="C14" s="111" t="s">
        <v>370</v>
      </c>
      <c r="D14" s="8" t="s">
        <v>350</v>
      </c>
      <c r="E14" s="129">
        <v>500</v>
      </c>
      <c r="F14" s="100"/>
    </row>
    <row r="15" spans="1:6" s="83" customFormat="1" ht="15.75" hidden="1" x14ac:dyDescent="0.25">
      <c r="A15" s="108" t="s">
        <v>375</v>
      </c>
      <c r="B15" s="9" t="s">
        <v>374</v>
      </c>
      <c r="C15" s="111" t="s">
        <v>370</v>
      </c>
      <c r="D15" s="8" t="s">
        <v>350</v>
      </c>
      <c r="E15" s="129">
        <v>500</v>
      </c>
      <c r="F15" s="100"/>
    </row>
    <row r="16" spans="1:6" s="83" customFormat="1" ht="30" x14ac:dyDescent="0.25">
      <c r="A16" s="8">
        <v>9</v>
      </c>
      <c r="B16" s="123" t="s">
        <v>7</v>
      </c>
      <c r="C16" s="92" t="s">
        <v>10</v>
      </c>
      <c r="D16" s="5" t="s">
        <v>8</v>
      </c>
      <c r="E16" s="136">
        <f>100+40000</f>
        <v>40100</v>
      </c>
      <c r="F16" s="1"/>
    </row>
    <row r="17" spans="1:6" s="83" customFormat="1" ht="30" hidden="1" x14ac:dyDescent="0.25">
      <c r="A17" s="8" t="s">
        <v>273</v>
      </c>
      <c r="B17" s="2" t="s">
        <v>7</v>
      </c>
      <c r="C17" s="92" t="s">
        <v>10</v>
      </c>
      <c r="D17" s="5" t="s">
        <v>8</v>
      </c>
      <c r="E17" s="136">
        <f>100</f>
        <v>100</v>
      </c>
      <c r="F17" s="1"/>
    </row>
    <row r="18" spans="1:6" s="83" customFormat="1" ht="30" hidden="1" x14ac:dyDescent="0.25">
      <c r="A18" s="8" t="s">
        <v>274</v>
      </c>
      <c r="B18" s="2" t="s">
        <v>7</v>
      </c>
      <c r="C18" s="92" t="s">
        <v>10</v>
      </c>
      <c r="D18" s="5" t="s">
        <v>8</v>
      </c>
      <c r="E18" s="136">
        <f>40000</f>
        <v>40000</v>
      </c>
      <c r="F18" s="1"/>
    </row>
    <row r="19" spans="1:6" s="83" customFormat="1" ht="82.5" customHeight="1" x14ac:dyDescent="0.25">
      <c r="A19" s="8">
        <v>10</v>
      </c>
      <c r="B19" s="2" t="s">
        <v>154</v>
      </c>
      <c r="C19" s="2" t="s">
        <v>246</v>
      </c>
      <c r="D19" s="8" t="s">
        <v>12</v>
      </c>
      <c r="E19" s="137">
        <v>2</v>
      </c>
      <c r="F19" s="93"/>
    </row>
    <row r="20" spans="1:6" s="83" customFormat="1" ht="83.25" customHeight="1" x14ac:dyDescent="0.25">
      <c r="A20" s="8">
        <v>11</v>
      </c>
      <c r="B20" s="2" t="s">
        <v>153</v>
      </c>
      <c r="C20" s="2" t="s">
        <v>246</v>
      </c>
      <c r="D20" s="8" t="s">
        <v>12</v>
      </c>
      <c r="E20" s="137">
        <v>2</v>
      </c>
      <c r="F20" s="93"/>
    </row>
    <row r="21" spans="1:6" s="83" customFormat="1" ht="34.5" customHeight="1" x14ac:dyDescent="0.25">
      <c r="A21" s="8">
        <v>12</v>
      </c>
      <c r="B21" s="2" t="s">
        <v>11</v>
      </c>
      <c r="C21" s="2" t="s">
        <v>14</v>
      </c>
      <c r="D21" s="5" t="s">
        <v>12</v>
      </c>
      <c r="E21" s="136">
        <v>52</v>
      </c>
      <c r="F21" s="90"/>
    </row>
    <row r="22" spans="1:6" s="83" customFormat="1" ht="30" hidden="1" x14ac:dyDescent="0.25">
      <c r="A22" s="8" t="s">
        <v>275</v>
      </c>
      <c r="B22" s="2" t="s">
        <v>11</v>
      </c>
      <c r="C22" s="2" t="s">
        <v>14</v>
      </c>
      <c r="D22" s="5" t="s">
        <v>12</v>
      </c>
      <c r="E22" s="138">
        <v>2</v>
      </c>
      <c r="F22" s="90"/>
    </row>
    <row r="23" spans="1:6" s="83" customFormat="1" ht="30" hidden="1" x14ac:dyDescent="0.25">
      <c r="A23" s="8" t="s">
        <v>276</v>
      </c>
      <c r="B23" s="2" t="s">
        <v>11</v>
      </c>
      <c r="C23" s="2" t="s">
        <v>14</v>
      </c>
      <c r="D23" s="5" t="s">
        <v>12</v>
      </c>
      <c r="E23" s="138">
        <f>50</f>
        <v>50</v>
      </c>
      <c r="F23" s="90"/>
    </row>
    <row r="24" spans="1:6" s="83" customFormat="1" ht="55.5" customHeight="1" x14ac:dyDescent="0.25">
      <c r="A24" s="8">
        <v>13</v>
      </c>
      <c r="B24" s="2" t="s">
        <v>84</v>
      </c>
      <c r="C24" s="92" t="s">
        <v>452</v>
      </c>
      <c r="D24" s="5" t="s">
        <v>16</v>
      </c>
      <c r="E24" s="138">
        <v>5000</v>
      </c>
      <c r="F24" s="1"/>
    </row>
    <row r="25" spans="1:6" s="83" customFormat="1" ht="36" customHeight="1" x14ac:dyDescent="0.25">
      <c r="A25" s="8">
        <v>14</v>
      </c>
      <c r="B25" s="2" t="s">
        <v>303</v>
      </c>
      <c r="C25" s="2" t="s">
        <v>269</v>
      </c>
      <c r="D25" s="8" t="s">
        <v>16</v>
      </c>
      <c r="E25" s="132">
        <v>1</v>
      </c>
      <c r="F25" s="90"/>
    </row>
    <row r="26" spans="1:6" s="83" customFormat="1" ht="51.75" customHeight="1" x14ac:dyDescent="0.25">
      <c r="A26" s="1">
        <v>15</v>
      </c>
      <c r="B26" s="90" t="s">
        <v>401</v>
      </c>
      <c r="C26" s="112" t="s">
        <v>402</v>
      </c>
      <c r="D26" s="1" t="s">
        <v>57</v>
      </c>
      <c r="E26" s="129">
        <v>1</v>
      </c>
      <c r="F26" s="100"/>
    </row>
    <row r="27" spans="1:6" s="83" customFormat="1" ht="15.75" x14ac:dyDescent="0.25">
      <c r="A27" s="8">
        <v>16</v>
      </c>
      <c r="B27" s="2" t="s">
        <v>277</v>
      </c>
      <c r="C27" s="2" t="s">
        <v>278</v>
      </c>
      <c r="D27" s="5" t="s">
        <v>66</v>
      </c>
      <c r="E27" s="128">
        <v>22</v>
      </c>
      <c r="F27" s="1"/>
    </row>
    <row r="28" spans="1:6" s="83" customFormat="1" ht="15.75" hidden="1" x14ac:dyDescent="0.25">
      <c r="A28" s="8" t="s">
        <v>453</v>
      </c>
      <c r="B28" s="2" t="s">
        <v>277</v>
      </c>
      <c r="C28" s="2" t="s">
        <v>278</v>
      </c>
      <c r="D28" s="5" t="s">
        <v>66</v>
      </c>
      <c r="E28" s="138">
        <v>10</v>
      </c>
      <c r="F28" s="1"/>
    </row>
    <row r="29" spans="1:6" s="83" customFormat="1" ht="15.75" hidden="1" x14ac:dyDescent="0.25">
      <c r="A29" s="8" t="s">
        <v>454</v>
      </c>
      <c r="B29" s="2" t="s">
        <v>277</v>
      </c>
      <c r="C29" s="2" t="s">
        <v>278</v>
      </c>
      <c r="D29" s="5" t="s">
        <v>66</v>
      </c>
      <c r="E29" s="138">
        <v>12</v>
      </c>
      <c r="F29" s="1"/>
    </row>
    <row r="30" spans="1:6" s="83" customFormat="1" ht="30" x14ac:dyDescent="0.25">
      <c r="A30" s="8">
        <v>17</v>
      </c>
      <c r="B30" s="105" t="s">
        <v>310</v>
      </c>
      <c r="C30" s="2" t="s">
        <v>291</v>
      </c>
      <c r="D30" s="84" t="s">
        <v>66</v>
      </c>
      <c r="E30" s="138">
        <f>13+1</f>
        <v>14</v>
      </c>
      <c r="F30" s="1"/>
    </row>
    <row r="31" spans="1:6" s="83" customFormat="1" ht="47.25" hidden="1" x14ac:dyDescent="0.25">
      <c r="A31" s="1" t="s">
        <v>456</v>
      </c>
      <c r="B31" s="105" t="s">
        <v>310</v>
      </c>
      <c r="C31" s="105" t="s">
        <v>311</v>
      </c>
      <c r="D31" s="106" t="s">
        <v>66</v>
      </c>
      <c r="E31" s="127">
        <v>1</v>
      </c>
      <c r="F31" s="107" t="s">
        <v>314</v>
      </c>
    </row>
    <row r="32" spans="1:6" s="83" customFormat="1" ht="51.75" hidden="1" customHeight="1" x14ac:dyDescent="0.25">
      <c r="A32" s="119" t="s">
        <v>457</v>
      </c>
      <c r="B32" s="105" t="s">
        <v>310</v>
      </c>
      <c r="C32" s="2" t="s">
        <v>291</v>
      </c>
      <c r="D32" s="84" t="s">
        <v>66</v>
      </c>
      <c r="E32" s="139">
        <v>13</v>
      </c>
      <c r="F32" s="1" t="s">
        <v>455</v>
      </c>
    </row>
    <row r="33" spans="1:6" s="83" customFormat="1" ht="69" customHeight="1" x14ac:dyDescent="0.25">
      <c r="A33" s="1">
        <v>18</v>
      </c>
      <c r="B33" s="2" t="s">
        <v>324</v>
      </c>
      <c r="C33" s="2" t="s">
        <v>325</v>
      </c>
      <c r="D33" s="1" t="s">
        <v>6</v>
      </c>
      <c r="E33" s="128">
        <v>192</v>
      </c>
      <c r="F33" s="100"/>
    </row>
    <row r="34" spans="1:6" s="83" customFormat="1" ht="83.25" customHeight="1" x14ac:dyDescent="0.25">
      <c r="A34" s="1">
        <v>19</v>
      </c>
      <c r="B34" s="2" t="s">
        <v>361</v>
      </c>
      <c r="C34" s="2" t="s">
        <v>362</v>
      </c>
      <c r="D34" s="8" t="s">
        <v>66</v>
      </c>
      <c r="E34" s="128">
        <v>1</v>
      </c>
      <c r="F34" s="100"/>
    </row>
    <row r="35" spans="1:6" s="83" customFormat="1" ht="36" customHeight="1" x14ac:dyDescent="0.25">
      <c r="A35" s="108">
        <v>20</v>
      </c>
      <c r="B35" s="2" t="s">
        <v>93</v>
      </c>
      <c r="C35" s="2" t="s">
        <v>450</v>
      </c>
      <c r="D35" s="5" t="s">
        <v>66</v>
      </c>
      <c r="E35" s="128">
        <v>3</v>
      </c>
      <c r="F35" s="89"/>
    </row>
    <row r="36" spans="1:6" s="83" customFormat="1" ht="30" x14ac:dyDescent="0.25">
      <c r="A36" s="108">
        <v>21</v>
      </c>
      <c r="B36" s="2" t="s">
        <v>436</v>
      </c>
      <c r="C36" s="117" t="s">
        <v>437</v>
      </c>
      <c r="D36" s="1" t="s">
        <v>66</v>
      </c>
      <c r="E36" s="129">
        <v>1</v>
      </c>
      <c r="F36" s="100"/>
    </row>
    <row r="37" spans="1:6" s="83" customFormat="1" ht="75" x14ac:dyDescent="0.25">
      <c r="A37" s="108">
        <v>22</v>
      </c>
      <c r="B37" s="2" t="s">
        <v>336</v>
      </c>
      <c r="C37" s="2" t="s">
        <v>337</v>
      </c>
      <c r="D37" s="1" t="s">
        <v>6</v>
      </c>
      <c r="E37" s="128">
        <v>180</v>
      </c>
      <c r="F37" s="100"/>
    </row>
    <row r="38" spans="1:6" s="83" customFormat="1" ht="30" x14ac:dyDescent="0.25">
      <c r="A38" s="108">
        <v>23</v>
      </c>
      <c r="B38" s="2" t="s">
        <v>517</v>
      </c>
      <c r="C38" s="2" t="s">
        <v>360</v>
      </c>
      <c r="D38" s="1" t="s">
        <v>350</v>
      </c>
      <c r="E38" s="128">
        <v>25</v>
      </c>
      <c r="F38" s="100"/>
    </row>
    <row r="39" spans="1:6" s="83" customFormat="1" ht="30" x14ac:dyDescent="0.25">
      <c r="A39" s="108">
        <v>24</v>
      </c>
      <c r="B39" s="2" t="s">
        <v>412</v>
      </c>
      <c r="C39" s="104" t="s">
        <v>458</v>
      </c>
      <c r="D39" s="8" t="s">
        <v>28</v>
      </c>
      <c r="E39" s="129">
        <f>10</f>
        <v>10</v>
      </c>
      <c r="F39" s="100"/>
    </row>
    <row r="40" spans="1:6" s="83" customFormat="1" ht="58.5" customHeight="1" x14ac:dyDescent="0.25">
      <c r="A40" s="108">
        <v>25</v>
      </c>
      <c r="B40" s="2" t="s">
        <v>312</v>
      </c>
      <c r="C40" s="2" t="s">
        <v>265</v>
      </c>
      <c r="D40" s="8" t="s">
        <v>39</v>
      </c>
      <c r="E40" s="129">
        <f>50+50</f>
        <v>100</v>
      </c>
      <c r="F40" s="100"/>
    </row>
    <row r="41" spans="1:6" s="83" customFormat="1" ht="51" hidden="1" customHeight="1" x14ac:dyDescent="0.25">
      <c r="A41" s="119" t="s">
        <v>284</v>
      </c>
      <c r="B41" s="9" t="s">
        <v>312</v>
      </c>
      <c r="C41" s="2" t="s">
        <v>265</v>
      </c>
      <c r="D41" s="8" t="s">
        <v>87</v>
      </c>
      <c r="E41" s="132">
        <v>50</v>
      </c>
      <c r="F41" s="90"/>
    </row>
    <row r="42" spans="1:6" s="83" customFormat="1" ht="53.25" hidden="1" customHeight="1" x14ac:dyDescent="0.25">
      <c r="A42" s="108" t="s">
        <v>285</v>
      </c>
      <c r="B42" s="2" t="s">
        <v>312</v>
      </c>
      <c r="C42" s="2" t="s">
        <v>265</v>
      </c>
      <c r="D42" s="8" t="s">
        <v>39</v>
      </c>
      <c r="E42" s="129">
        <v>50</v>
      </c>
      <c r="F42" s="93"/>
    </row>
    <row r="43" spans="1:6" s="83" customFormat="1" ht="38.25" customHeight="1" x14ac:dyDescent="0.25">
      <c r="A43" s="108">
        <v>26</v>
      </c>
      <c r="B43" s="2" t="s">
        <v>366</v>
      </c>
      <c r="C43" s="2" t="s">
        <v>367</v>
      </c>
      <c r="D43" s="8" t="s">
        <v>365</v>
      </c>
      <c r="E43" s="129">
        <v>5</v>
      </c>
      <c r="F43" s="100"/>
    </row>
    <row r="44" spans="1:6" s="83" customFormat="1" ht="27" customHeight="1" x14ac:dyDescent="0.25">
      <c r="A44" s="108">
        <v>27</v>
      </c>
      <c r="B44" s="9" t="s">
        <v>368</v>
      </c>
      <c r="C44" s="2" t="s">
        <v>367</v>
      </c>
      <c r="D44" s="8" t="s">
        <v>365</v>
      </c>
      <c r="E44" s="129">
        <v>5</v>
      </c>
      <c r="F44" s="100"/>
    </row>
    <row r="45" spans="1:6" s="83" customFormat="1" ht="15.75" x14ac:dyDescent="0.25">
      <c r="A45" s="119">
        <v>28</v>
      </c>
      <c r="B45" s="2" t="s">
        <v>58</v>
      </c>
      <c r="C45" s="92" t="s">
        <v>61</v>
      </c>
      <c r="D45" s="5" t="s">
        <v>260</v>
      </c>
      <c r="E45" s="132">
        <f>5000+400000+10000+6000</f>
        <v>421000</v>
      </c>
      <c r="F45" s="1"/>
    </row>
    <row r="46" spans="1:6" s="83" customFormat="1" ht="15.75" hidden="1" x14ac:dyDescent="0.25">
      <c r="A46" s="119" t="s">
        <v>459</v>
      </c>
      <c r="B46" s="2" t="s">
        <v>58</v>
      </c>
      <c r="C46" s="92" t="s">
        <v>61</v>
      </c>
      <c r="D46" s="5" t="s">
        <v>260</v>
      </c>
      <c r="E46" s="132">
        <f>5000</f>
        <v>5000</v>
      </c>
      <c r="F46" s="1"/>
    </row>
    <row r="47" spans="1:6" s="83" customFormat="1" ht="15.75" hidden="1" x14ac:dyDescent="0.25">
      <c r="A47" s="119" t="s">
        <v>460</v>
      </c>
      <c r="B47" s="2" t="s">
        <v>58</v>
      </c>
      <c r="C47" s="92" t="s">
        <v>61</v>
      </c>
      <c r="D47" s="5" t="s">
        <v>260</v>
      </c>
      <c r="E47" s="132">
        <f>400000</f>
        <v>400000</v>
      </c>
      <c r="F47" s="1"/>
    </row>
    <row r="48" spans="1:6" s="83" customFormat="1" ht="15.75" hidden="1" x14ac:dyDescent="0.25">
      <c r="A48" s="119" t="s">
        <v>461</v>
      </c>
      <c r="B48" s="2" t="s">
        <v>58</v>
      </c>
      <c r="C48" s="92" t="s">
        <v>61</v>
      </c>
      <c r="D48" s="5" t="s">
        <v>260</v>
      </c>
      <c r="E48" s="132">
        <f>10*1000</f>
        <v>10000</v>
      </c>
      <c r="F48" s="1"/>
    </row>
    <row r="49" spans="1:6" s="83" customFormat="1" ht="15.75" hidden="1" x14ac:dyDescent="0.25">
      <c r="A49" s="119" t="s">
        <v>462</v>
      </c>
      <c r="B49" s="2" t="s">
        <v>313</v>
      </c>
      <c r="C49" s="2" t="s">
        <v>61</v>
      </c>
      <c r="D49" s="1" t="s">
        <v>260</v>
      </c>
      <c r="E49" s="128">
        <f>6000</f>
        <v>6000</v>
      </c>
      <c r="F49" s="93" t="s">
        <v>314</v>
      </c>
    </row>
    <row r="50" spans="1:6" s="83" customFormat="1" ht="60" x14ac:dyDescent="0.25">
      <c r="A50" s="120">
        <v>29</v>
      </c>
      <c r="B50" s="9" t="s">
        <v>305</v>
      </c>
      <c r="C50" s="92" t="s">
        <v>306</v>
      </c>
      <c r="D50" s="11" t="s">
        <v>65</v>
      </c>
      <c r="E50" s="129">
        <f>220*100</f>
        <v>22000</v>
      </c>
      <c r="F50" s="90"/>
    </row>
    <row r="51" spans="1:6" s="83" customFormat="1" ht="18.75" customHeight="1" x14ac:dyDescent="0.25">
      <c r="A51" s="108">
        <v>30</v>
      </c>
      <c r="B51" s="2" t="s">
        <v>442</v>
      </c>
      <c r="C51" s="2" t="s">
        <v>443</v>
      </c>
      <c r="D51" s="8" t="s">
        <v>260</v>
      </c>
      <c r="E51" s="128">
        <v>5000</v>
      </c>
      <c r="F51" s="100"/>
    </row>
    <row r="52" spans="1:6" s="83" customFormat="1" ht="41.25" customHeight="1" x14ac:dyDescent="0.25">
      <c r="A52" s="119">
        <v>31</v>
      </c>
      <c r="B52" s="2" t="s">
        <v>302</v>
      </c>
      <c r="C52" s="2" t="s">
        <v>301</v>
      </c>
      <c r="D52" s="8" t="s">
        <v>350</v>
      </c>
      <c r="E52" s="132">
        <f>500</f>
        <v>500</v>
      </c>
      <c r="F52" s="90"/>
    </row>
    <row r="53" spans="1:6" s="83" customFormat="1" ht="160.5" customHeight="1" x14ac:dyDescent="0.25">
      <c r="A53" s="108">
        <v>32</v>
      </c>
      <c r="B53" s="2" t="s">
        <v>440</v>
      </c>
      <c r="C53" s="118" t="s">
        <v>441</v>
      </c>
      <c r="D53" s="1" t="s">
        <v>57</v>
      </c>
      <c r="E53" s="128">
        <v>1</v>
      </c>
      <c r="F53" s="100"/>
    </row>
    <row r="54" spans="1:6" s="83" customFormat="1" ht="24" customHeight="1" x14ac:dyDescent="0.25">
      <c r="A54" s="108">
        <v>33</v>
      </c>
      <c r="B54" s="2" t="s">
        <v>318</v>
      </c>
      <c r="C54" s="2" t="s">
        <v>319</v>
      </c>
      <c r="D54" s="1" t="s">
        <v>260</v>
      </c>
      <c r="E54" s="128">
        <v>500</v>
      </c>
      <c r="F54" s="100"/>
    </row>
    <row r="55" spans="1:6" s="83" customFormat="1" ht="15.75" x14ac:dyDescent="0.25">
      <c r="A55" s="108">
        <v>34</v>
      </c>
      <c r="B55" s="2" t="s">
        <v>438</v>
      </c>
      <c r="C55" s="117" t="s">
        <v>439</v>
      </c>
      <c r="D55" s="1" t="s">
        <v>260</v>
      </c>
      <c r="E55" s="128">
        <v>500</v>
      </c>
      <c r="F55" s="100"/>
    </row>
    <row r="56" spans="1:6" s="83" customFormat="1" ht="15.75" x14ac:dyDescent="0.25">
      <c r="A56" s="108">
        <v>35</v>
      </c>
      <c r="B56" s="2" t="s">
        <v>429</v>
      </c>
      <c r="C56" s="116" t="s">
        <v>449</v>
      </c>
      <c r="D56" s="1" t="s">
        <v>260</v>
      </c>
      <c r="E56" s="128">
        <v>500</v>
      </c>
      <c r="F56" s="100"/>
    </row>
    <row r="57" spans="1:6" s="83" customFormat="1" ht="15.75" x14ac:dyDescent="0.25">
      <c r="A57" s="108">
        <v>36</v>
      </c>
      <c r="B57" s="113" t="s">
        <v>409</v>
      </c>
      <c r="C57" s="2" t="s">
        <v>410</v>
      </c>
      <c r="D57" s="8" t="s">
        <v>260</v>
      </c>
      <c r="E57" s="129">
        <v>500</v>
      </c>
      <c r="F57" s="100"/>
    </row>
    <row r="58" spans="1:6" s="83" customFormat="1" ht="15.75" x14ac:dyDescent="0.25">
      <c r="A58" s="108">
        <v>37</v>
      </c>
      <c r="B58" s="2" t="s">
        <v>422</v>
      </c>
      <c r="C58" s="116" t="s">
        <v>423</v>
      </c>
      <c r="D58" s="1" t="s">
        <v>260</v>
      </c>
      <c r="E58" s="128">
        <v>500</v>
      </c>
      <c r="F58" s="100"/>
    </row>
    <row r="59" spans="1:6" s="83" customFormat="1" ht="15.75" x14ac:dyDescent="0.25">
      <c r="A59" s="108">
        <v>38</v>
      </c>
      <c r="B59" s="9" t="s">
        <v>403</v>
      </c>
      <c r="C59" s="2" t="s">
        <v>404</v>
      </c>
      <c r="D59" s="8" t="s">
        <v>260</v>
      </c>
      <c r="E59" s="129">
        <v>500</v>
      </c>
      <c r="F59" s="100"/>
    </row>
    <row r="60" spans="1:6" s="83" customFormat="1" ht="15.75" x14ac:dyDescent="0.25">
      <c r="A60" s="108">
        <v>39</v>
      </c>
      <c r="B60" s="9" t="s">
        <v>405</v>
      </c>
      <c r="C60" s="2" t="s">
        <v>406</v>
      </c>
      <c r="D60" s="8" t="s">
        <v>260</v>
      </c>
      <c r="E60" s="129">
        <v>500</v>
      </c>
      <c r="F60" s="100"/>
    </row>
    <row r="61" spans="1:6" s="83" customFormat="1" ht="15.75" x14ac:dyDescent="0.25">
      <c r="A61" s="108">
        <v>40</v>
      </c>
      <c r="B61" s="9" t="s">
        <v>407</v>
      </c>
      <c r="C61" s="2" t="s">
        <v>408</v>
      </c>
      <c r="D61" s="8" t="s">
        <v>260</v>
      </c>
      <c r="E61" s="129">
        <v>500</v>
      </c>
      <c r="F61" s="100"/>
    </row>
    <row r="62" spans="1:6" s="83" customFormat="1" ht="15.75" x14ac:dyDescent="0.25">
      <c r="A62" s="108">
        <v>41</v>
      </c>
      <c r="B62" s="2" t="s">
        <v>320</v>
      </c>
      <c r="C62" s="2" t="s">
        <v>321</v>
      </c>
      <c r="D62" s="1" t="s">
        <v>260</v>
      </c>
      <c r="E62" s="128">
        <v>500</v>
      </c>
      <c r="F62" s="100"/>
    </row>
    <row r="63" spans="1:6" s="83" customFormat="1" ht="30" x14ac:dyDescent="0.25">
      <c r="A63" s="119">
        <v>42</v>
      </c>
      <c r="B63" s="2" t="s">
        <v>201</v>
      </c>
      <c r="C63" s="9" t="s">
        <v>183</v>
      </c>
      <c r="D63" s="8" t="s">
        <v>260</v>
      </c>
      <c r="E63" s="139">
        <f>15000</f>
        <v>15000</v>
      </c>
      <c r="F63" s="90"/>
    </row>
    <row r="64" spans="1:6" s="83" customFormat="1" ht="32.25" customHeight="1" x14ac:dyDescent="0.25">
      <c r="A64" s="108">
        <v>43</v>
      </c>
      <c r="B64" s="2" t="s">
        <v>78</v>
      </c>
      <c r="C64" s="2" t="s">
        <v>317</v>
      </c>
      <c r="D64" s="5" t="s">
        <v>260</v>
      </c>
      <c r="E64" s="128">
        <f>12000</f>
        <v>12000</v>
      </c>
      <c r="F64" s="1"/>
    </row>
    <row r="65" spans="1:6" s="83" customFormat="1" ht="34.5" customHeight="1" x14ac:dyDescent="0.25">
      <c r="A65" s="119">
        <v>44</v>
      </c>
      <c r="B65" s="2" t="s">
        <v>80</v>
      </c>
      <c r="C65" s="2" t="s">
        <v>259</v>
      </c>
      <c r="D65" s="5" t="s">
        <v>260</v>
      </c>
      <c r="E65" s="138">
        <f>5000</f>
        <v>5000</v>
      </c>
      <c r="F65" s="1"/>
    </row>
    <row r="66" spans="1:6" s="83" customFormat="1" ht="21" customHeight="1" x14ac:dyDescent="0.25">
      <c r="A66" s="108">
        <v>45</v>
      </c>
      <c r="B66" s="2" t="s">
        <v>426</v>
      </c>
      <c r="C66" s="116" t="s">
        <v>427</v>
      </c>
      <c r="D66" s="3" t="s">
        <v>350</v>
      </c>
      <c r="E66" s="128">
        <v>25</v>
      </c>
      <c r="F66" s="100"/>
    </row>
    <row r="67" spans="1:6" s="83" customFormat="1" ht="30" x14ac:dyDescent="0.25">
      <c r="A67" s="119">
        <v>46</v>
      </c>
      <c r="B67" s="2" t="s">
        <v>73</v>
      </c>
      <c r="C67" s="2" t="s">
        <v>475</v>
      </c>
      <c r="D67" s="8" t="s">
        <v>74</v>
      </c>
      <c r="E67" s="129">
        <f>500+1000+1000+10500</f>
        <v>13000</v>
      </c>
      <c r="F67" s="93"/>
    </row>
    <row r="68" spans="1:6" s="83" customFormat="1" ht="54.75" hidden="1" customHeight="1" x14ac:dyDescent="0.25">
      <c r="A68" s="108" t="s">
        <v>395</v>
      </c>
      <c r="B68" s="2" t="s">
        <v>73</v>
      </c>
      <c r="C68" s="2" t="s">
        <v>475</v>
      </c>
      <c r="D68" s="8" t="s">
        <v>74</v>
      </c>
      <c r="E68" s="129">
        <v>500</v>
      </c>
      <c r="F68" s="93"/>
    </row>
    <row r="69" spans="1:6" s="83" customFormat="1" ht="54" hidden="1" customHeight="1" x14ac:dyDescent="0.25">
      <c r="A69" s="108" t="s">
        <v>396</v>
      </c>
      <c r="B69" s="2" t="s">
        <v>73</v>
      </c>
      <c r="C69" s="2" t="s">
        <v>475</v>
      </c>
      <c r="D69" s="8" t="s">
        <v>74</v>
      </c>
      <c r="E69" s="129">
        <f>1000</f>
        <v>1000</v>
      </c>
      <c r="F69" s="93"/>
    </row>
    <row r="70" spans="1:6" s="83" customFormat="1" ht="55.5" hidden="1" customHeight="1" x14ac:dyDescent="0.25">
      <c r="A70" s="108" t="s">
        <v>476</v>
      </c>
      <c r="B70" s="2" t="s">
        <v>73</v>
      </c>
      <c r="C70" s="2" t="s">
        <v>475</v>
      </c>
      <c r="D70" s="8" t="s">
        <v>74</v>
      </c>
      <c r="E70" s="129">
        <f>1000</f>
        <v>1000</v>
      </c>
      <c r="F70" s="93"/>
    </row>
    <row r="71" spans="1:6" s="83" customFormat="1" ht="53.25" hidden="1" customHeight="1" x14ac:dyDescent="0.25">
      <c r="A71" s="119" t="s">
        <v>477</v>
      </c>
      <c r="B71" s="2" t="s">
        <v>73</v>
      </c>
      <c r="C71" s="2" t="s">
        <v>475</v>
      </c>
      <c r="D71" s="5" t="s">
        <v>74</v>
      </c>
      <c r="E71" s="138">
        <f>10000</f>
        <v>10000</v>
      </c>
      <c r="F71" s="1"/>
    </row>
    <row r="72" spans="1:6" s="83" customFormat="1" ht="49.5" hidden="1" customHeight="1" x14ac:dyDescent="0.25">
      <c r="A72" s="119" t="s">
        <v>478</v>
      </c>
      <c r="B72" s="2" t="s">
        <v>73</v>
      </c>
      <c r="C72" s="2" t="s">
        <v>475</v>
      </c>
      <c r="D72" s="5" t="s">
        <v>74</v>
      </c>
      <c r="E72" s="138">
        <f>500</f>
        <v>500</v>
      </c>
      <c r="F72" s="1"/>
    </row>
    <row r="73" spans="1:6" s="83" customFormat="1" ht="80.25" customHeight="1" x14ac:dyDescent="0.25">
      <c r="A73" s="119">
        <v>47</v>
      </c>
      <c r="B73" s="2" t="s">
        <v>192</v>
      </c>
      <c r="C73" s="2" t="s">
        <v>505</v>
      </c>
      <c r="D73" s="8" t="s">
        <v>74</v>
      </c>
      <c r="E73" s="139">
        <f>1000+500</f>
        <v>1500</v>
      </c>
      <c r="F73" s="1"/>
    </row>
    <row r="74" spans="1:6" s="83" customFormat="1" ht="83.25" hidden="1" customHeight="1" x14ac:dyDescent="0.25">
      <c r="A74" s="119" t="s">
        <v>463</v>
      </c>
      <c r="B74" s="2" t="s">
        <v>192</v>
      </c>
      <c r="C74" s="2" t="s">
        <v>505</v>
      </c>
      <c r="D74" s="8" t="s">
        <v>74</v>
      </c>
      <c r="E74" s="139">
        <f>1000</f>
        <v>1000</v>
      </c>
      <c r="F74" s="1"/>
    </row>
    <row r="75" spans="1:6" s="83" customFormat="1" ht="80.25" hidden="1" customHeight="1" x14ac:dyDescent="0.25">
      <c r="A75" s="108" t="s">
        <v>464</v>
      </c>
      <c r="B75" s="2" t="s">
        <v>192</v>
      </c>
      <c r="C75" s="2" t="s">
        <v>505</v>
      </c>
      <c r="D75" s="8" t="s">
        <v>74</v>
      </c>
      <c r="E75" s="128">
        <v>150</v>
      </c>
      <c r="F75" s="93"/>
    </row>
    <row r="76" spans="1:6" s="83" customFormat="1" ht="83.25" hidden="1" customHeight="1" x14ac:dyDescent="0.25">
      <c r="A76" s="108" t="s">
        <v>465</v>
      </c>
      <c r="B76" s="2" t="s">
        <v>192</v>
      </c>
      <c r="C76" s="2" t="s">
        <v>505</v>
      </c>
      <c r="D76" s="8" t="s">
        <v>74</v>
      </c>
      <c r="E76" s="128">
        <v>100</v>
      </c>
      <c r="F76" s="93"/>
    </row>
    <row r="77" spans="1:6" s="83" customFormat="1" ht="78" hidden="1" customHeight="1" x14ac:dyDescent="0.25">
      <c r="A77" s="108" t="s">
        <v>479</v>
      </c>
      <c r="B77" s="2" t="s">
        <v>192</v>
      </c>
      <c r="C77" s="2" t="s">
        <v>505</v>
      </c>
      <c r="D77" s="8" t="s">
        <v>74</v>
      </c>
      <c r="E77" s="128">
        <v>250</v>
      </c>
      <c r="F77" s="93"/>
    </row>
    <row r="78" spans="1:6" s="83" customFormat="1" ht="38.25" customHeight="1" x14ac:dyDescent="0.25">
      <c r="A78" s="108">
        <v>48</v>
      </c>
      <c r="B78" s="2" t="s">
        <v>345</v>
      </c>
      <c r="C78" s="2" t="s">
        <v>346</v>
      </c>
      <c r="D78" s="1" t="s">
        <v>347</v>
      </c>
      <c r="E78" s="128">
        <v>90</v>
      </c>
      <c r="F78" s="100"/>
    </row>
    <row r="79" spans="1:6" s="83" customFormat="1" ht="45" x14ac:dyDescent="0.25">
      <c r="A79" s="119">
        <v>49</v>
      </c>
      <c r="B79" s="2" t="s">
        <v>142</v>
      </c>
      <c r="C79" s="2" t="s">
        <v>144</v>
      </c>
      <c r="D79" s="5" t="s">
        <v>261</v>
      </c>
      <c r="E79" s="132">
        <v>60</v>
      </c>
      <c r="F79" s="1"/>
    </row>
    <row r="80" spans="1:6" s="83" customFormat="1" ht="30" x14ac:dyDescent="0.25">
      <c r="A80" s="108">
        <v>50</v>
      </c>
      <c r="B80" s="2" t="s">
        <v>413</v>
      </c>
      <c r="C80" s="101" t="s">
        <v>414</v>
      </c>
      <c r="D80" s="8" t="s">
        <v>28</v>
      </c>
      <c r="E80" s="129">
        <v>5</v>
      </c>
      <c r="F80" s="100"/>
    </row>
    <row r="81" spans="1:6" s="83" customFormat="1" ht="29.25" customHeight="1" x14ac:dyDescent="0.25">
      <c r="A81" s="119">
        <v>51</v>
      </c>
      <c r="B81" s="101" t="s">
        <v>307</v>
      </c>
      <c r="C81" s="101" t="s">
        <v>308</v>
      </c>
      <c r="D81" s="102" t="s">
        <v>12</v>
      </c>
      <c r="E81" s="130">
        <f>120</f>
        <v>120</v>
      </c>
      <c r="F81" s="88"/>
    </row>
    <row r="82" spans="1:6" s="83" customFormat="1" ht="57" customHeight="1" x14ac:dyDescent="0.25">
      <c r="A82" s="119">
        <v>52</v>
      </c>
      <c r="B82" s="2" t="s">
        <v>165</v>
      </c>
      <c r="C82" s="2" t="s">
        <v>264</v>
      </c>
      <c r="D82" s="8" t="s">
        <v>263</v>
      </c>
      <c r="E82" s="132">
        <f>300</f>
        <v>300</v>
      </c>
      <c r="F82" s="1"/>
    </row>
    <row r="83" spans="1:6" s="83" customFormat="1" ht="47.25" customHeight="1" x14ac:dyDescent="0.25">
      <c r="A83" s="119">
        <v>53</v>
      </c>
      <c r="B83" s="95" t="s">
        <v>292</v>
      </c>
      <c r="C83" s="2" t="s">
        <v>49</v>
      </c>
      <c r="D83" s="8" t="s">
        <v>263</v>
      </c>
      <c r="E83" s="132">
        <f>2500</f>
        <v>2500</v>
      </c>
      <c r="F83" s="90"/>
    </row>
    <row r="84" spans="1:6" s="83" customFormat="1" ht="25.5" customHeight="1" x14ac:dyDescent="0.25">
      <c r="A84" s="119">
        <v>54</v>
      </c>
      <c r="B84" s="2" t="s">
        <v>194</v>
      </c>
      <c r="C84" s="9" t="s">
        <v>88</v>
      </c>
      <c r="D84" s="5" t="s">
        <v>87</v>
      </c>
      <c r="E84" s="138">
        <v>300</v>
      </c>
      <c r="F84" s="1"/>
    </row>
    <row r="85" spans="1:6" s="83" customFormat="1" ht="20.25" customHeight="1" x14ac:dyDescent="0.25">
      <c r="A85" s="108">
        <v>55</v>
      </c>
      <c r="B85" s="9" t="s">
        <v>397</v>
      </c>
      <c r="C85" s="9" t="s">
        <v>398</v>
      </c>
      <c r="D85" s="8" t="s">
        <v>260</v>
      </c>
      <c r="E85" s="129">
        <v>1000</v>
      </c>
      <c r="F85" s="100"/>
    </row>
    <row r="86" spans="1:6" s="83" customFormat="1" ht="22.5" customHeight="1" x14ac:dyDescent="0.25">
      <c r="A86" s="108">
        <v>56</v>
      </c>
      <c r="B86" s="2" t="s">
        <v>388</v>
      </c>
      <c r="C86" s="9" t="s">
        <v>387</v>
      </c>
      <c r="D86" s="8" t="s">
        <v>350</v>
      </c>
      <c r="E86" s="129">
        <v>100</v>
      </c>
      <c r="F86" s="100"/>
    </row>
    <row r="87" spans="1:6" s="83" customFormat="1" ht="24.75" customHeight="1" x14ac:dyDescent="0.25">
      <c r="A87" s="119">
        <v>57</v>
      </c>
      <c r="B87" s="96" t="s">
        <v>279</v>
      </c>
      <c r="C87" s="2" t="s">
        <v>282</v>
      </c>
      <c r="D87" s="8" t="s">
        <v>260</v>
      </c>
      <c r="E87" s="132">
        <f>200</f>
        <v>200</v>
      </c>
      <c r="F87" s="90"/>
    </row>
    <row r="88" spans="1:6" s="83" customFormat="1" ht="15.75" x14ac:dyDescent="0.25">
      <c r="A88" s="119">
        <v>58</v>
      </c>
      <c r="B88" s="9" t="s">
        <v>135</v>
      </c>
      <c r="C88" s="9" t="s">
        <v>280</v>
      </c>
      <c r="D88" s="8" t="s">
        <v>260</v>
      </c>
      <c r="E88" s="132">
        <f>3</f>
        <v>3</v>
      </c>
      <c r="F88" s="1"/>
    </row>
    <row r="89" spans="1:6" s="83" customFormat="1" ht="15.75" x14ac:dyDescent="0.25">
      <c r="A89" s="119">
        <v>59</v>
      </c>
      <c r="B89" s="9" t="s">
        <v>132</v>
      </c>
      <c r="C89" s="9" t="s">
        <v>280</v>
      </c>
      <c r="D89" s="8" t="s">
        <v>260</v>
      </c>
      <c r="E89" s="132">
        <f>5</f>
        <v>5</v>
      </c>
      <c r="F89" s="1"/>
    </row>
    <row r="90" spans="1:6" s="83" customFormat="1" ht="26.25" customHeight="1" x14ac:dyDescent="0.25">
      <c r="A90" s="119">
        <v>60</v>
      </c>
      <c r="B90" s="96" t="s">
        <v>270</v>
      </c>
      <c r="C90" s="2" t="s">
        <v>282</v>
      </c>
      <c r="D90" s="8" t="s">
        <v>260</v>
      </c>
      <c r="E90" s="132">
        <v>250</v>
      </c>
      <c r="F90" s="90"/>
    </row>
    <row r="91" spans="1:6" s="83" customFormat="1" ht="19.5" customHeight="1" x14ac:dyDescent="0.25">
      <c r="A91" s="119">
        <v>61</v>
      </c>
      <c r="B91" s="9" t="s">
        <v>129</v>
      </c>
      <c r="C91" s="9" t="s">
        <v>280</v>
      </c>
      <c r="D91" s="8" t="s">
        <v>260</v>
      </c>
      <c r="E91" s="132">
        <v>160</v>
      </c>
      <c r="F91" s="1"/>
    </row>
    <row r="92" spans="1:6" s="83" customFormat="1" ht="26.25" customHeight="1" x14ac:dyDescent="0.25">
      <c r="A92" s="119">
        <v>62</v>
      </c>
      <c r="B92" s="96" t="s">
        <v>271</v>
      </c>
      <c r="C92" s="2" t="s">
        <v>282</v>
      </c>
      <c r="D92" s="8" t="s">
        <v>260</v>
      </c>
      <c r="E92" s="132">
        <v>250</v>
      </c>
      <c r="F92" s="90"/>
    </row>
    <row r="93" spans="1:6" s="83" customFormat="1" ht="30" x14ac:dyDescent="0.25">
      <c r="A93" s="119">
        <v>63</v>
      </c>
      <c r="B93" s="2" t="s">
        <v>124</v>
      </c>
      <c r="C93" s="9" t="s">
        <v>280</v>
      </c>
      <c r="D93" s="8" t="s">
        <v>260</v>
      </c>
      <c r="E93" s="132">
        <v>10</v>
      </c>
      <c r="F93" s="1"/>
    </row>
    <row r="94" spans="1:6" s="83" customFormat="1" ht="30" x14ac:dyDescent="0.25">
      <c r="A94" s="119">
        <v>64</v>
      </c>
      <c r="B94" s="2" t="s">
        <v>128</v>
      </c>
      <c r="C94" s="9" t="s">
        <v>280</v>
      </c>
      <c r="D94" s="8" t="s">
        <v>260</v>
      </c>
      <c r="E94" s="132">
        <v>10</v>
      </c>
      <c r="F94" s="1"/>
    </row>
    <row r="95" spans="1:6" s="83" customFormat="1" ht="90" customHeight="1" x14ac:dyDescent="0.25">
      <c r="A95" s="8">
        <v>65</v>
      </c>
      <c r="B95" s="2" t="s">
        <v>297</v>
      </c>
      <c r="C95" s="2" t="s">
        <v>281</v>
      </c>
      <c r="D95" s="1" t="s">
        <v>65</v>
      </c>
      <c r="E95" s="132">
        <f>100+700</f>
        <v>800</v>
      </c>
      <c r="F95" s="1"/>
    </row>
    <row r="96" spans="1:6" s="38" customFormat="1" ht="87.75" hidden="1" customHeight="1" x14ac:dyDescent="0.25">
      <c r="A96" s="8" t="s">
        <v>466</v>
      </c>
      <c r="B96" s="2" t="s">
        <v>298</v>
      </c>
      <c r="C96" s="2" t="s">
        <v>281</v>
      </c>
      <c r="D96" s="1" t="s">
        <v>65</v>
      </c>
      <c r="E96" s="132">
        <f>100</f>
        <v>100</v>
      </c>
      <c r="F96" s="1" t="s">
        <v>268</v>
      </c>
    </row>
    <row r="97" spans="1:14" s="3" customFormat="1" ht="90.75" hidden="1" customHeight="1" x14ac:dyDescent="0.25">
      <c r="A97" s="8" t="s">
        <v>467</v>
      </c>
      <c r="B97" s="2" t="s">
        <v>298</v>
      </c>
      <c r="C97" s="2" t="s">
        <v>281</v>
      </c>
      <c r="D97" s="1" t="s">
        <v>65</v>
      </c>
      <c r="E97" s="132">
        <f>700</f>
        <v>700</v>
      </c>
      <c r="F97" s="1"/>
    </row>
    <row r="98" spans="1:14" s="3" customFormat="1" ht="37.5" customHeight="1" x14ac:dyDescent="0.25">
      <c r="A98" s="1">
        <v>66</v>
      </c>
      <c r="B98" s="9" t="s">
        <v>386</v>
      </c>
      <c r="C98" s="9" t="s">
        <v>387</v>
      </c>
      <c r="D98" s="8" t="s">
        <v>350</v>
      </c>
      <c r="E98" s="129">
        <v>100</v>
      </c>
      <c r="F98" s="100"/>
    </row>
    <row r="99" spans="1:14" s="3" customFormat="1" ht="34.5" customHeight="1" x14ac:dyDescent="0.25">
      <c r="A99" s="1">
        <v>67</v>
      </c>
      <c r="B99" s="2" t="s">
        <v>447</v>
      </c>
      <c r="C99" s="9" t="s">
        <v>411</v>
      </c>
      <c r="D99" s="8" t="s">
        <v>350</v>
      </c>
      <c r="E99" s="129">
        <v>250</v>
      </c>
      <c r="F99" s="100"/>
    </row>
    <row r="100" spans="1:14" s="3" customFormat="1" ht="32.25" customHeight="1" x14ac:dyDescent="0.25">
      <c r="A100" s="1">
        <v>68</v>
      </c>
      <c r="B100" s="2" t="s">
        <v>359</v>
      </c>
      <c r="C100" s="2" t="s">
        <v>358</v>
      </c>
      <c r="D100" s="1" t="s">
        <v>350</v>
      </c>
      <c r="E100" s="128">
        <v>100</v>
      </c>
      <c r="F100" s="100"/>
    </row>
    <row r="101" spans="1:14" s="94" customFormat="1" x14ac:dyDescent="0.25">
      <c r="A101" s="8">
        <v>69</v>
      </c>
      <c r="B101" s="2" t="s">
        <v>15</v>
      </c>
      <c r="C101" s="2" t="s">
        <v>184</v>
      </c>
      <c r="D101" s="5" t="s">
        <v>16</v>
      </c>
      <c r="E101" s="138">
        <f>10000+1000+250+100+1000+1000+1000</f>
        <v>14350</v>
      </c>
      <c r="F101" s="1"/>
    </row>
    <row r="102" spans="1:14" s="94" customFormat="1" hidden="1" x14ac:dyDescent="0.25">
      <c r="A102" s="8" t="s">
        <v>468</v>
      </c>
      <c r="B102" s="2" t="s">
        <v>15</v>
      </c>
      <c r="C102" s="2" t="s">
        <v>184</v>
      </c>
      <c r="D102" s="5" t="s">
        <v>16</v>
      </c>
      <c r="E102" s="138">
        <f>10000</f>
        <v>10000</v>
      </c>
      <c r="F102" s="1"/>
    </row>
    <row r="103" spans="1:14" s="91" customFormat="1" hidden="1" x14ac:dyDescent="0.25">
      <c r="A103" s="8" t="s">
        <v>469</v>
      </c>
      <c r="B103" s="2" t="s">
        <v>15</v>
      </c>
      <c r="C103" s="2" t="s">
        <v>184</v>
      </c>
      <c r="D103" s="5"/>
      <c r="E103" s="138">
        <f>1000</f>
        <v>1000</v>
      </c>
      <c r="F103" s="1"/>
    </row>
    <row r="104" spans="1:14" s="91" customFormat="1" ht="35.25" hidden="1" customHeight="1" x14ac:dyDescent="0.25">
      <c r="A104" s="1" t="s">
        <v>470</v>
      </c>
      <c r="B104" s="2" t="s">
        <v>316</v>
      </c>
      <c r="C104" s="2" t="s">
        <v>184</v>
      </c>
      <c r="D104" s="1" t="s">
        <v>315</v>
      </c>
      <c r="E104" s="128">
        <v>250</v>
      </c>
      <c r="F104" s="93"/>
    </row>
    <row r="105" spans="1:14" s="91" customFormat="1" ht="51.75" hidden="1" customHeight="1" x14ac:dyDescent="0.25">
      <c r="A105" s="1" t="s">
        <v>471</v>
      </c>
      <c r="B105" s="2" t="s">
        <v>316</v>
      </c>
      <c r="C105" s="2" t="s">
        <v>184</v>
      </c>
      <c r="D105" s="1" t="s">
        <v>315</v>
      </c>
      <c r="E105" s="128">
        <v>100</v>
      </c>
      <c r="F105" s="93"/>
    </row>
    <row r="106" spans="1:14" s="91" customFormat="1" hidden="1" x14ac:dyDescent="0.25">
      <c r="A106" s="1" t="s">
        <v>472</v>
      </c>
      <c r="B106" s="2" t="s">
        <v>316</v>
      </c>
      <c r="C106" s="2" t="s">
        <v>184</v>
      </c>
      <c r="D106" s="1" t="s">
        <v>315</v>
      </c>
      <c r="E106" s="128">
        <v>1000</v>
      </c>
      <c r="F106" s="93"/>
    </row>
    <row r="107" spans="1:14" s="3" customFormat="1" ht="70.5" hidden="1" customHeight="1" x14ac:dyDescent="0.25">
      <c r="A107" s="1" t="s">
        <v>473</v>
      </c>
      <c r="B107" s="2" t="s">
        <v>316</v>
      </c>
      <c r="C107" s="2" t="s">
        <v>184</v>
      </c>
      <c r="D107" s="1" t="s">
        <v>315</v>
      </c>
      <c r="E107" s="128">
        <v>1000</v>
      </c>
      <c r="F107" s="93"/>
    </row>
    <row r="108" spans="1:14" s="94" customFormat="1" ht="22.5" hidden="1" customHeight="1" x14ac:dyDescent="0.25">
      <c r="A108" s="1" t="s">
        <v>474</v>
      </c>
      <c r="B108" s="2" t="s">
        <v>316</v>
      </c>
      <c r="C108" s="2" t="s">
        <v>184</v>
      </c>
      <c r="D108" s="1" t="s">
        <v>315</v>
      </c>
      <c r="E108" s="134">
        <f>1000</f>
        <v>1000</v>
      </c>
      <c r="F108" s="93"/>
      <c r="N108" s="94">
        <f>250+150+250</f>
        <v>650</v>
      </c>
    </row>
    <row r="109" spans="1:14" s="94" customFormat="1" ht="19.5" customHeight="1" x14ac:dyDescent="0.25">
      <c r="A109" s="1">
        <v>70</v>
      </c>
      <c r="B109" s="2" t="s">
        <v>338</v>
      </c>
      <c r="C109" s="2" t="s">
        <v>339</v>
      </c>
      <c r="D109" s="1" t="s">
        <v>16</v>
      </c>
      <c r="E109" s="134">
        <v>1000</v>
      </c>
      <c r="F109" s="100"/>
    </row>
    <row r="110" spans="1:14" s="94" customFormat="1" ht="42" customHeight="1" x14ac:dyDescent="0.25">
      <c r="A110" s="1">
        <v>71</v>
      </c>
      <c r="B110" s="2" t="s">
        <v>340</v>
      </c>
      <c r="C110" s="2" t="s">
        <v>341</v>
      </c>
      <c r="D110" s="1" t="s">
        <v>16</v>
      </c>
      <c r="E110" s="134">
        <v>2000</v>
      </c>
      <c r="F110" s="100"/>
    </row>
    <row r="111" spans="1:14" s="94" customFormat="1" ht="43.5" customHeight="1" x14ac:dyDescent="0.25">
      <c r="A111" s="119">
        <v>72</v>
      </c>
      <c r="B111" s="2" t="s">
        <v>188</v>
      </c>
      <c r="C111" s="2" t="s">
        <v>31</v>
      </c>
      <c r="D111" s="1" t="s">
        <v>28</v>
      </c>
      <c r="E111" s="134">
        <v>22</v>
      </c>
      <c r="F111" s="1"/>
    </row>
    <row r="112" spans="1:14" s="3" customFormat="1" ht="45" hidden="1" x14ac:dyDescent="0.25">
      <c r="A112" s="8" t="s">
        <v>480</v>
      </c>
      <c r="B112" s="2" t="s">
        <v>188</v>
      </c>
      <c r="C112" s="2" t="s">
        <v>31</v>
      </c>
      <c r="D112" s="1" t="s">
        <v>28</v>
      </c>
      <c r="E112" s="132">
        <v>12</v>
      </c>
      <c r="F112" s="1"/>
    </row>
    <row r="113" spans="1:6" s="3" customFormat="1" ht="45" hidden="1" x14ac:dyDescent="0.25">
      <c r="A113" s="8" t="s">
        <v>481</v>
      </c>
      <c r="B113" s="2" t="s">
        <v>188</v>
      </c>
      <c r="C113" s="2" t="s">
        <v>31</v>
      </c>
      <c r="D113" s="1" t="s">
        <v>28</v>
      </c>
      <c r="E113" s="132">
        <v>10</v>
      </c>
      <c r="F113" s="1"/>
    </row>
    <row r="114" spans="1:6" s="3" customFormat="1" ht="45" x14ac:dyDescent="0.25">
      <c r="A114" s="8">
        <v>73</v>
      </c>
      <c r="B114" s="9" t="s">
        <v>188</v>
      </c>
      <c r="C114" s="2" t="s">
        <v>290</v>
      </c>
      <c r="D114" s="1" t="s">
        <v>16</v>
      </c>
      <c r="E114" s="140">
        <v>10</v>
      </c>
      <c r="F114" s="1"/>
    </row>
    <row r="115" spans="1:6" s="3" customFormat="1" ht="45" x14ac:dyDescent="0.25">
      <c r="A115" s="119">
        <v>74</v>
      </c>
      <c r="B115" s="2" t="s">
        <v>295</v>
      </c>
      <c r="C115" s="109" t="s">
        <v>294</v>
      </c>
      <c r="D115" s="8" t="s">
        <v>16</v>
      </c>
      <c r="E115" s="140">
        <f>800+1440</f>
        <v>2240</v>
      </c>
      <c r="F115" s="1"/>
    </row>
    <row r="116" spans="1:6" s="94" customFormat="1" ht="45" hidden="1" x14ac:dyDescent="0.25">
      <c r="A116" s="119" t="s">
        <v>482</v>
      </c>
      <c r="B116" s="96" t="s">
        <v>295</v>
      </c>
      <c r="C116" s="2" t="s">
        <v>294</v>
      </c>
      <c r="D116" s="124" t="s">
        <v>16</v>
      </c>
      <c r="E116" s="132">
        <f>800</f>
        <v>800</v>
      </c>
      <c r="F116" s="1" t="s">
        <v>455</v>
      </c>
    </row>
    <row r="117" spans="1:6" s="94" customFormat="1" ht="45" hidden="1" x14ac:dyDescent="0.25">
      <c r="A117" s="108" t="s">
        <v>483</v>
      </c>
      <c r="B117" s="2" t="s">
        <v>295</v>
      </c>
      <c r="C117" s="109" t="s">
        <v>294</v>
      </c>
      <c r="D117" s="8" t="s">
        <v>16</v>
      </c>
      <c r="E117" s="141">
        <v>1440</v>
      </c>
      <c r="F117" s="8" t="s">
        <v>314</v>
      </c>
    </row>
    <row r="118" spans="1:6" s="94" customFormat="1" ht="60" x14ac:dyDescent="0.25">
      <c r="A118" s="108">
        <v>75</v>
      </c>
      <c r="B118" s="2" t="s">
        <v>444</v>
      </c>
      <c r="C118" s="109" t="s">
        <v>445</v>
      </c>
      <c r="D118" s="8" t="s">
        <v>51</v>
      </c>
      <c r="E118" s="141">
        <v>1440</v>
      </c>
      <c r="F118" s="100"/>
    </row>
    <row r="119" spans="1:6" s="94" customFormat="1" ht="111.75" customHeight="1" x14ac:dyDescent="0.25">
      <c r="A119" s="119">
        <v>76</v>
      </c>
      <c r="B119" s="96" t="s">
        <v>293</v>
      </c>
      <c r="C119" s="2" t="s">
        <v>272</v>
      </c>
      <c r="D119" s="8" t="s">
        <v>8</v>
      </c>
      <c r="E119" s="132">
        <f>500</f>
        <v>500</v>
      </c>
      <c r="F119" s="1"/>
    </row>
    <row r="120" spans="1:6" s="91" customFormat="1" ht="34.5" customHeight="1" x14ac:dyDescent="0.25">
      <c r="A120" s="8">
        <v>77</v>
      </c>
      <c r="B120" s="2" t="s">
        <v>108</v>
      </c>
      <c r="C120" s="2" t="s">
        <v>247</v>
      </c>
      <c r="D120" s="5" t="s">
        <v>260</v>
      </c>
      <c r="E120" s="132">
        <v>1000</v>
      </c>
      <c r="F120" s="90"/>
    </row>
    <row r="121" spans="1:6" s="91" customFormat="1" ht="19.5" customHeight="1" x14ac:dyDescent="0.25">
      <c r="A121" s="1">
        <v>78</v>
      </c>
      <c r="B121" s="101" t="s">
        <v>354</v>
      </c>
      <c r="C121" s="2" t="s">
        <v>349</v>
      </c>
      <c r="D121" s="1" t="s">
        <v>350</v>
      </c>
      <c r="E121" s="128">
        <v>500</v>
      </c>
      <c r="F121" s="100"/>
    </row>
    <row r="122" spans="1:6" s="91" customFormat="1" ht="19.5" customHeight="1" x14ac:dyDescent="0.25">
      <c r="A122" s="1">
        <v>79</v>
      </c>
      <c r="B122" s="9" t="s">
        <v>381</v>
      </c>
      <c r="C122" s="2" t="s">
        <v>382</v>
      </c>
      <c r="D122" s="8" t="s">
        <v>28</v>
      </c>
      <c r="E122" s="129">
        <v>1000</v>
      </c>
      <c r="F122" s="100"/>
    </row>
    <row r="123" spans="1:6" s="91" customFormat="1" ht="20.25" hidden="1" customHeight="1" x14ac:dyDescent="0.25">
      <c r="A123" s="1" t="s">
        <v>484</v>
      </c>
      <c r="B123" s="9" t="s">
        <v>383</v>
      </c>
      <c r="C123" s="2" t="s">
        <v>382</v>
      </c>
      <c r="D123" s="8" t="s">
        <v>28</v>
      </c>
      <c r="E123" s="129">
        <v>500</v>
      </c>
      <c r="F123" s="100"/>
    </row>
    <row r="124" spans="1:6" s="3" customFormat="1" ht="18.75" hidden="1" customHeight="1" x14ac:dyDescent="0.25">
      <c r="A124" s="1" t="s">
        <v>485</v>
      </c>
      <c r="B124" s="9" t="s">
        <v>383</v>
      </c>
      <c r="C124" s="2" t="s">
        <v>382</v>
      </c>
      <c r="D124" s="8" t="s">
        <v>28</v>
      </c>
      <c r="E124" s="129">
        <v>500</v>
      </c>
      <c r="F124" s="100"/>
    </row>
    <row r="125" spans="1:6" s="3" customFormat="1" ht="105" x14ac:dyDescent="0.25">
      <c r="A125" s="8">
        <v>80</v>
      </c>
      <c r="B125" s="2" t="s">
        <v>68</v>
      </c>
      <c r="C125" s="2" t="s">
        <v>296</v>
      </c>
      <c r="D125" s="1" t="s">
        <v>65</v>
      </c>
      <c r="E125" s="128">
        <f>1+2+8</f>
        <v>11</v>
      </c>
      <c r="F125" s="1"/>
    </row>
    <row r="126" spans="1:6" s="3" customFormat="1" ht="130.5" hidden="1" customHeight="1" x14ac:dyDescent="0.25">
      <c r="A126" s="8" t="s">
        <v>486</v>
      </c>
      <c r="B126" s="2" t="s">
        <v>68</v>
      </c>
      <c r="C126" s="2" t="s">
        <v>296</v>
      </c>
      <c r="D126" s="1" t="s">
        <v>65</v>
      </c>
      <c r="E126" s="128">
        <v>1</v>
      </c>
      <c r="F126" s="1"/>
    </row>
    <row r="127" spans="1:6" s="3" customFormat="1" ht="105" hidden="1" x14ac:dyDescent="0.25">
      <c r="A127" s="8" t="s">
        <v>487</v>
      </c>
      <c r="B127" s="2" t="s">
        <v>68</v>
      </c>
      <c r="C127" s="2" t="s">
        <v>296</v>
      </c>
      <c r="D127" s="1" t="s">
        <v>65</v>
      </c>
      <c r="E127" s="128">
        <v>2</v>
      </c>
      <c r="F127" s="1"/>
    </row>
    <row r="128" spans="1:6" s="3" customFormat="1" ht="105" hidden="1" x14ac:dyDescent="0.25">
      <c r="A128" s="8" t="s">
        <v>488</v>
      </c>
      <c r="B128" s="2" t="s">
        <v>68</v>
      </c>
      <c r="C128" s="2" t="s">
        <v>296</v>
      </c>
      <c r="D128" s="1" t="s">
        <v>65</v>
      </c>
      <c r="E128" s="134">
        <v>8</v>
      </c>
      <c r="F128" s="1"/>
    </row>
    <row r="129" spans="1:6" s="3" customFormat="1" ht="37.5" customHeight="1" x14ac:dyDescent="0.25">
      <c r="A129" s="1">
        <v>81</v>
      </c>
      <c r="B129" s="9" t="s">
        <v>352</v>
      </c>
      <c r="C129" s="2" t="s">
        <v>349</v>
      </c>
      <c r="D129" s="1" t="s">
        <v>350</v>
      </c>
      <c r="E129" s="128">
        <v>500</v>
      </c>
      <c r="F129" s="100"/>
    </row>
    <row r="130" spans="1:6" s="3" customFormat="1" ht="15.75" x14ac:dyDescent="0.25">
      <c r="A130" s="1">
        <v>82</v>
      </c>
      <c r="B130" s="2" t="s">
        <v>428</v>
      </c>
      <c r="C130" s="116" t="s">
        <v>387</v>
      </c>
      <c r="D130" s="1" t="s">
        <v>350</v>
      </c>
      <c r="E130" s="128">
        <v>25</v>
      </c>
      <c r="F130" s="100"/>
    </row>
    <row r="131" spans="1:6" s="3" customFormat="1" ht="15.75" x14ac:dyDescent="0.25">
      <c r="A131" s="1">
        <v>83</v>
      </c>
      <c r="B131" s="2" t="s">
        <v>419</v>
      </c>
      <c r="C131" s="115" t="s">
        <v>370</v>
      </c>
      <c r="D131" s="1" t="s">
        <v>350</v>
      </c>
      <c r="E131" s="128">
        <v>500</v>
      </c>
      <c r="F131" s="100"/>
    </row>
    <row r="132" spans="1:6" s="3" customFormat="1" ht="30" customHeight="1" x14ac:dyDescent="0.25">
      <c r="A132" s="1">
        <v>84</v>
      </c>
      <c r="B132" s="2" t="s">
        <v>363</v>
      </c>
      <c r="C132" s="104" t="s">
        <v>364</v>
      </c>
      <c r="D132" s="8" t="s">
        <v>365</v>
      </c>
      <c r="E132" s="129">
        <v>50</v>
      </c>
      <c r="F132" s="100"/>
    </row>
    <row r="133" spans="1:6" s="3" customFormat="1" ht="36" customHeight="1" x14ac:dyDescent="0.25">
      <c r="A133" s="1">
        <v>85</v>
      </c>
      <c r="B133" s="2" t="s">
        <v>425</v>
      </c>
      <c r="C133" s="116" t="s">
        <v>387</v>
      </c>
      <c r="D133" s="1" t="s">
        <v>350</v>
      </c>
      <c r="E133" s="128">
        <v>250</v>
      </c>
      <c r="F133" s="100"/>
    </row>
    <row r="134" spans="1:6" s="3" customFormat="1" ht="36" customHeight="1" x14ac:dyDescent="0.25">
      <c r="A134" s="1">
        <v>86</v>
      </c>
      <c r="B134" s="9" t="s">
        <v>299</v>
      </c>
      <c r="C134" s="2" t="s">
        <v>301</v>
      </c>
      <c r="D134" s="8" t="s">
        <v>350</v>
      </c>
      <c r="E134" s="132">
        <v>250</v>
      </c>
      <c r="F134" s="90"/>
    </row>
    <row r="135" spans="1:6" s="3" customFormat="1" ht="95.25" customHeight="1" x14ac:dyDescent="0.25">
      <c r="A135" s="1">
        <v>87</v>
      </c>
      <c r="B135" s="9" t="s">
        <v>288</v>
      </c>
      <c r="C135" s="2" t="s">
        <v>511</v>
      </c>
      <c r="D135" s="126" t="s">
        <v>16</v>
      </c>
      <c r="E135" s="140">
        <v>7</v>
      </c>
      <c r="F135" s="88"/>
    </row>
    <row r="136" spans="1:6" s="94" customFormat="1" ht="36" customHeight="1" x14ac:dyDescent="0.25">
      <c r="A136" s="1">
        <v>88</v>
      </c>
      <c r="B136" s="121" t="s">
        <v>70</v>
      </c>
      <c r="C136" s="2" t="s">
        <v>289</v>
      </c>
      <c r="D136" s="1" t="s">
        <v>16</v>
      </c>
      <c r="E136" s="132">
        <v>2</v>
      </c>
      <c r="F136" s="1"/>
    </row>
    <row r="137" spans="1:6" s="94" customFormat="1" ht="36" customHeight="1" x14ac:dyDescent="0.25">
      <c r="A137" s="1">
        <v>89</v>
      </c>
      <c r="B137" s="9" t="s">
        <v>384</v>
      </c>
      <c r="C137" s="2" t="s">
        <v>385</v>
      </c>
      <c r="D137" s="1" t="s">
        <v>28</v>
      </c>
      <c r="E137" s="135">
        <v>1</v>
      </c>
      <c r="F137" s="100"/>
    </row>
    <row r="138" spans="1:6" s="94" customFormat="1" ht="36" customHeight="1" x14ac:dyDescent="0.25">
      <c r="A138" s="1">
        <v>90</v>
      </c>
      <c r="B138" s="2" t="s">
        <v>115</v>
      </c>
      <c r="C138" s="2" t="s">
        <v>342</v>
      </c>
      <c r="D138" s="1" t="s">
        <v>116</v>
      </c>
      <c r="E138" s="134">
        <v>60</v>
      </c>
      <c r="F138" s="100"/>
    </row>
    <row r="139" spans="1:6" s="94" customFormat="1" ht="36" customHeight="1" x14ac:dyDescent="0.25">
      <c r="A139" s="1">
        <v>91</v>
      </c>
      <c r="B139" s="9" t="s">
        <v>262</v>
      </c>
      <c r="C139" s="2" t="s">
        <v>286</v>
      </c>
      <c r="D139" s="8" t="s">
        <v>260</v>
      </c>
      <c r="E139" s="137">
        <f>30000</f>
        <v>30000</v>
      </c>
      <c r="F139" s="1"/>
    </row>
    <row r="140" spans="1:6" s="94" customFormat="1" ht="36" hidden="1" customHeight="1" x14ac:dyDescent="0.25">
      <c r="A140" s="119" t="s">
        <v>489</v>
      </c>
      <c r="B140" s="9" t="s">
        <v>262</v>
      </c>
      <c r="C140" s="2" t="s">
        <v>286</v>
      </c>
      <c r="D140" s="8" t="s">
        <v>260</v>
      </c>
      <c r="E140" s="137">
        <v>25000</v>
      </c>
      <c r="F140" s="1"/>
    </row>
    <row r="141" spans="1:6" s="94" customFormat="1" ht="36" hidden="1" customHeight="1" x14ac:dyDescent="0.25">
      <c r="A141" s="119" t="s">
        <v>490</v>
      </c>
      <c r="B141" s="9" t="s">
        <v>262</v>
      </c>
      <c r="C141" s="2" t="s">
        <v>286</v>
      </c>
      <c r="D141" s="8" t="s">
        <v>260</v>
      </c>
      <c r="E141" s="137">
        <f>5000</f>
        <v>5000</v>
      </c>
      <c r="F141" s="1"/>
    </row>
    <row r="142" spans="1:6" s="3" customFormat="1" ht="43.5" customHeight="1" x14ac:dyDescent="0.25">
      <c r="A142" s="1">
        <v>92</v>
      </c>
      <c r="B142" s="2" t="s">
        <v>415</v>
      </c>
      <c r="C142" s="2" t="s">
        <v>416</v>
      </c>
      <c r="D142" s="1" t="s">
        <v>417</v>
      </c>
      <c r="E142" s="133">
        <v>1</v>
      </c>
      <c r="F142" s="100"/>
    </row>
    <row r="143" spans="1:6" s="3" customFormat="1" ht="46.5" customHeight="1" x14ac:dyDescent="0.25">
      <c r="A143" s="8">
        <v>93</v>
      </c>
      <c r="B143" s="95" t="s">
        <v>196</v>
      </c>
      <c r="C143" s="92" t="s">
        <v>506</v>
      </c>
      <c r="D143" s="1" t="s">
        <v>16</v>
      </c>
      <c r="E143" s="132">
        <v>10</v>
      </c>
      <c r="F143" s="90"/>
    </row>
    <row r="144" spans="1:6" s="3" customFormat="1" ht="60" customHeight="1" x14ac:dyDescent="0.25">
      <c r="A144" s="8">
        <v>94</v>
      </c>
      <c r="B144" s="2" t="s">
        <v>18</v>
      </c>
      <c r="C144" s="2" t="s">
        <v>21</v>
      </c>
      <c r="D144" s="8" t="s">
        <v>19</v>
      </c>
      <c r="E144" s="139">
        <f>2000</f>
        <v>2000</v>
      </c>
      <c r="F144" s="1"/>
    </row>
    <row r="145" spans="1:6" s="3" customFormat="1" ht="20.25" customHeight="1" x14ac:dyDescent="0.25">
      <c r="A145" s="1">
        <v>95</v>
      </c>
      <c r="B145" s="101" t="s">
        <v>348</v>
      </c>
      <c r="C145" s="2" t="s">
        <v>349</v>
      </c>
      <c r="D145" s="1" t="s">
        <v>350</v>
      </c>
      <c r="E145" s="128">
        <f>SUM(E146:E147)</f>
        <v>1000</v>
      </c>
      <c r="F145" s="100"/>
    </row>
    <row r="146" spans="1:6" s="3" customFormat="1" ht="21" hidden="1" customHeight="1" x14ac:dyDescent="0.25">
      <c r="A146" s="1" t="s">
        <v>491</v>
      </c>
      <c r="B146" s="101" t="s">
        <v>348</v>
      </c>
      <c r="C146" s="2" t="s">
        <v>351</v>
      </c>
      <c r="D146" s="1" t="s">
        <v>350</v>
      </c>
      <c r="E146" s="128">
        <v>500</v>
      </c>
      <c r="F146" s="100"/>
    </row>
    <row r="147" spans="1:6" s="3" customFormat="1" ht="21" hidden="1" customHeight="1" x14ac:dyDescent="0.25">
      <c r="A147" s="108" t="s">
        <v>492</v>
      </c>
      <c r="B147" s="101" t="s">
        <v>348</v>
      </c>
      <c r="C147" s="2" t="s">
        <v>351</v>
      </c>
      <c r="D147" s="1" t="s">
        <v>350</v>
      </c>
      <c r="E147" s="128">
        <v>500</v>
      </c>
      <c r="F147" s="100"/>
    </row>
    <row r="148" spans="1:6" s="3" customFormat="1" ht="15.75" x14ac:dyDescent="0.25">
      <c r="A148" s="1">
        <v>96</v>
      </c>
      <c r="B148" s="2" t="s">
        <v>326</v>
      </c>
      <c r="C148" s="2" t="s">
        <v>327</v>
      </c>
      <c r="D148" s="1" t="s">
        <v>328</v>
      </c>
      <c r="E148" s="128">
        <v>30</v>
      </c>
      <c r="F148" s="100"/>
    </row>
    <row r="149" spans="1:6" s="3" customFormat="1" ht="18" customHeight="1" x14ac:dyDescent="0.25">
      <c r="A149" s="1">
        <v>97</v>
      </c>
      <c r="B149" s="9" t="s">
        <v>376</v>
      </c>
      <c r="C149" s="2" t="s">
        <v>370</v>
      </c>
      <c r="D149" s="8" t="s">
        <v>350</v>
      </c>
      <c r="E149" s="129">
        <v>1000</v>
      </c>
      <c r="F149" s="100"/>
    </row>
    <row r="150" spans="1:6" s="3" customFormat="1" ht="15.75" hidden="1" x14ac:dyDescent="0.25">
      <c r="A150" s="1" t="s">
        <v>493</v>
      </c>
      <c r="B150" s="9" t="s">
        <v>376</v>
      </c>
      <c r="C150" s="2" t="s">
        <v>370</v>
      </c>
      <c r="D150" s="8" t="s">
        <v>350</v>
      </c>
      <c r="E150" s="129">
        <v>500</v>
      </c>
      <c r="F150" s="100"/>
    </row>
    <row r="151" spans="1:6" s="3" customFormat="1" ht="3" hidden="1" customHeight="1" x14ac:dyDescent="0.25">
      <c r="A151" s="1" t="s">
        <v>494</v>
      </c>
      <c r="B151" s="9" t="s">
        <v>377</v>
      </c>
      <c r="C151" s="2" t="s">
        <v>370</v>
      </c>
      <c r="D151" s="8" t="s">
        <v>350</v>
      </c>
      <c r="E151" s="129">
        <v>500</v>
      </c>
      <c r="F151" s="100"/>
    </row>
    <row r="152" spans="1:6" s="3" customFormat="1" ht="52.5" customHeight="1" x14ac:dyDescent="0.25">
      <c r="A152" s="1">
        <v>98</v>
      </c>
      <c r="B152" s="9" t="s">
        <v>399</v>
      </c>
      <c r="C152" s="2" t="s">
        <v>400</v>
      </c>
      <c r="D152" s="8" t="s">
        <v>350</v>
      </c>
      <c r="E152" s="129">
        <v>10</v>
      </c>
      <c r="F152" s="100"/>
    </row>
    <row r="153" spans="1:6" s="3" customFormat="1" ht="33.75" customHeight="1" x14ac:dyDescent="0.25">
      <c r="A153" s="1">
        <v>99</v>
      </c>
      <c r="B153" s="2" t="s">
        <v>418</v>
      </c>
      <c r="C153" s="114" t="s">
        <v>387</v>
      </c>
      <c r="D153" s="1" t="s">
        <v>350</v>
      </c>
      <c r="E153" s="128">
        <v>500</v>
      </c>
      <c r="F153" s="100"/>
    </row>
    <row r="154" spans="1:6" s="3" customFormat="1" ht="25.5" customHeight="1" x14ac:dyDescent="0.25">
      <c r="A154" s="1">
        <v>100</v>
      </c>
      <c r="B154" s="9" t="s">
        <v>357</v>
      </c>
      <c r="C154" s="2" t="s">
        <v>358</v>
      </c>
      <c r="D154" s="1" t="s">
        <v>350</v>
      </c>
      <c r="E154" s="128">
        <v>250</v>
      </c>
      <c r="F154" s="100"/>
    </row>
    <row r="155" spans="1:6" s="3" customFormat="1" ht="60" x14ac:dyDescent="0.25">
      <c r="A155" s="1">
        <v>101</v>
      </c>
      <c r="B155" s="2" t="s">
        <v>329</v>
      </c>
      <c r="C155" s="2" t="s">
        <v>330</v>
      </c>
      <c r="D155" s="8" t="s">
        <v>45</v>
      </c>
      <c r="E155" s="129">
        <v>2000</v>
      </c>
      <c r="F155" s="100"/>
    </row>
    <row r="156" spans="1:6" s="3" customFormat="1" ht="33" customHeight="1" x14ac:dyDescent="0.25">
      <c r="A156" s="1">
        <v>102</v>
      </c>
      <c r="B156" s="9" t="s">
        <v>378</v>
      </c>
      <c r="C156" s="2" t="s">
        <v>370</v>
      </c>
      <c r="D156" s="8" t="s">
        <v>350</v>
      </c>
      <c r="E156" s="129">
        <v>1000</v>
      </c>
      <c r="F156" s="100"/>
    </row>
    <row r="157" spans="1:6" s="3" customFormat="1" ht="30" hidden="1" x14ac:dyDescent="0.25">
      <c r="A157" s="1" t="s">
        <v>496</v>
      </c>
      <c r="B157" s="9" t="s">
        <v>378</v>
      </c>
      <c r="C157" s="2" t="s">
        <v>370</v>
      </c>
      <c r="D157" s="8" t="s">
        <v>350</v>
      </c>
      <c r="E157" s="129">
        <v>500</v>
      </c>
      <c r="F157" s="100"/>
    </row>
    <row r="158" spans="1:6" s="3" customFormat="1" ht="30" hidden="1" x14ac:dyDescent="0.25">
      <c r="A158" s="1" t="s">
        <v>495</v>
      </c>
      <c r="B158" s="9" t="s">
        <v>378</v>
      </c>
      <c r="C158" s="2" t="s">
        <v>370</v>
      </c>
      <c r="D158" s="8" t="s">
        <v>350</v>
      </c>
      <c r="E158" s="129">
        <v>500</v>
      </c>
      <c r="F158" s="100"/>
    </row>
    <row r="159" spans="1:6" s="3" customFormat="1" ht="45" customHeight="1" x14ac:dyDescent="0.25">
      <c r="A159" s="1">
        <v>103</v>
      </c>
      <c r="B159" s="2" t="s">
        <v>430</v>
      </c>
      <c r="C159" s="116" t="s">
        <v>387</v>
      </c>
      <c r="D159" s="8" t="s">
        <v>350</v>
      </c>
      <c r="E159" s="129">
        <v>25</v>
      </c>
      <c r="F159" s="100"/>
    </row>
    <row r="160" spans="1:6" s="3" customFormat="1" ht="22.5" customHeight="1" x14ac:dyDescent="0.25">
      <c r="A160" s="1">
        <v>104</v>
      </c>
      <c r="B160" s="2" t="s">
        <v>434</v>
      </c>
      <c r="C160" s="116" t="s">
        <v>387</v>
      </c>
      <c r="D160" s="8" t="s">
        <v>350</v>
      </c>
      <c r="E160" s="129">
        <v>250</v>
      </c>
      <c r="F160" s="100"/>
    </row>
    <row r="161" spans="1:6" s="3" customFormat="1" ht="37.5" customHeight="1" x14ac:dyDescent="0.25">
      <c r="A161" s="1">
        <v>105</v>
      </c>
      <c r="B161" s="2" t="s">
        <v>432</v>
      </c>
      <c r="C161" s="116" t="s">
        <v>433</v>
      </c>
      <c r="D161" s="8" t="s">
        <v>260</v>
      </c>
      <c r="E161" s="129">
        <v>1000</v>
      </c>
      <c r="F161" s="100"/>
    </row>
    <row r="162" spans="1:6" s="3" customFormat="1" ht="19.5" customHeight="1" x14ac:dyDescent="0.25">
      <c r="A162" s="1">
        <v>106</v>
      </c>
      <c r="B162" s="101" t="s">
        <v>355</v>
      </c>
      <c r="C162" s="2" t="s">
        <v>349</v>
      </c>
      <c r="D162" s="1" t="s">
        <v>350</v>
      </c>
      <c r="E162" s="128">
        <v>500</v>
      </c>
      <c r="F162" s="100"/>
    </row>
    <row r="163" spans="1:6" s="91" customFormat="1" ht="22.5" customHeight="1" x14ac:dyDescent="0.25">
      <c r="A163" s="1">
        <v>107</v>
      </c>
      <c r="B163" s="101" t="s">
        <v>353</v>
      </c>
      <c r="C163" s="2" t="s">
        <v>349</v>
      </c>
      <c r="D163" s="1" t="s">
        <v>350</v>
      </c>
      <c r="E163" s="128">
        <v>500</v>
      </c>
      <c r="F163" s="100"/>
    </row>
    <row r="164" spans="1:6" s="91" customFormat="1" ht="58.5" customHeight="1" x14ac:dyDescent="0.25">
      <c r="A164" s="8">
        <v>108</v>
      </c>
      <c r="B164" s="96" t="s">
        <v>267</v>
      </c>
      <c r="C164" s="2" t="s">
        <v>266</v>
      </c>
      <c r="D164" s="8" t="s">
        <v>6</v>
      </c>
      <c r="E164" s="132">
        <f>4200</f>
        <v>4200</v>
      </c>
      <c r="F164" s="90"/>
    </row>
    <row r="165" spans="1:6" s="91" customFormat="1" ht="39" customHeight="1" x14ac:dyDescent="0.25">
      <c r="A165" s="8">
        <v>109</v>
      </c>
      <c r="B165" s="2" t="s">
        <v>508</v>
      </c>
      <c r="C165" s="2" t="s">
        <v>266</v>
      </c>
      <c r="D165" s="8" t="s">
        <v>6</v>
      </c>
      <c r="E165" s="132">
        <f>2000</f>
        <v>2000</v>
      </c>
      <c r="F165" s="1"/>
    </row>
    <row r="166" spans="1:6" s="91" customFormat="1" ht="24" customHeight="1" x14ac:dyDescent="0.25">
      <c r="A166" s="1">
        <v>110</v>
      </c>
      <c r="B166" s="9" t="s">
        <v>379</v>
      </c>
      <c r="C166" s="2" t="s">
        <v>380</v>
      </c>
      <c r="D166" s="8" t="s">
        <v>45</v>
      </c>
      <c r="E166" s="129">
        <v>100</v>
      </c>
      <c r="F166" s="100"/>
    </row>
    <row r="167" spans="1:6" s="91" customFormat="1" ht="23.25" hidden="1" customHeight="1" x14ac:dyDescent="0.25">
      <c r="A167" s="1" t="s">
        <v>497</v>
      </c>
      <c r="B167" s="9" t="s">
        <v>379</v>
      </c>
      <c r="C167" s="2" t="s">
        <v>380</v>
      </c>
      <c r="D167" s="8" t="s">
        <v>45</v>
      </c>
      <c r="E167" s="129">
        <v>50</v>
      </c>
      <c r="F167" s="100"/>
    </row>
    <row r="168" spans="1:6" s="91" customFormat="1" ht="20.25" hidden="1" customHeight="1" x14ac:dyDescent="0.25">
      <c r="A168" s="1" t="s">
        <v>498</v>
      </c>
      <c r="B168" s="9" t="s">
        <v>379</v>
      </c>
      <c r="C168" s="2" t="s">
        <v>380</v>
      </c>
      <c r="D168" s="8" t="s">
        <v>45</v>
      </c>
      <c r="E168" s="129">
        <v>50</v>
      </c>
      <c r="F168" s="100"/>
    </row>
    <row r="169" spans="1:6" s="91" customFormat="1" ht="110.25" customHeight="1" x14ac:dyDescent="0.25">
      <c r="A169" s="1">
        <v>111</v>
      </c>
      <c r="B169" s="2" t="s">
        <v>331</v>
      </c>
      <c r="C169" s="110" t="s">
        <v>512</v>
      </c>
      <c r="D169" s="1" t="s">
        <v>6</v>
      </c>
      <c r="E169" s="129">
        <f>SUM(E170:E171)</f>
        <v>3550</v>
      </c>
      <c r="F169" s="146" t="s">
        <v>513</v>
      </c>
    </row>
    <row r="170" spans="1:6" s="91" customFormat="1" ht="107.25" hidden="1" customHeight="1" x14ac:dyDescent="0.25">
      <c r="A170" s="1" t="s">
        <v>499</v>
      </c>
      <c r="B170" s="2" t="s">
        <v>331</v>
      </c>
      <c r="C170" s="110" t="s">
        <v>501</v>
      </c>
      <c r="D170" s="1" t="s">
        <v>6</v>
      </c>
      <c r="E170" s="128">
        <v>550</v>
      </c>
      <c r="F170" s="147" t="s">
        <v>314</v>
      </c>
    </row>
    <row r="171" spans="1:6" s="91" customFormat="1" ht="93" hidden="1" customHeight="1" x14ac:dyDescent="0.25">
      <c r="A171" s="1" t="s">
        <v>500</v>
      </c>
      <c r="B171" s="2" t="s">
        <v>331</v>
      </c>
      <c r="C171" s="110" t="s">
        <v>501</v>
      </c>
      <c r="D171" s="1" t="s">
        <v>6</v>
      </c>
      <c r="E171" s="128">
        <v>3000</v>
      </c>
      <c r="F171" s="147" t="s">
        <v>314</v>
      </c>
    </row>
    <row r="172" spans="1:6" s="91" customFormat="1" ht="89.25" customHeight="1" x14ac:dyDescent="0.25">
      <c r="A172" s="1">
        <v>112</v>
      </c>
      <c r="B172" s="2" t="s">
        <v>331</v>
      </c>
      <c r="C172" s="2" t="s">
        <v>514</v>
      </c>
      <c r="D172" s="1" t="s">
        <v>332</v>
      </c>
      <c r="E172" s="128">
        <v>550</v>
      </c>
      <c r="F172" s="146" t="s">
        <v>515</v>
      </c>
    </row>
    <row r="173" spans="1:6" s="91" customFormat="1" ht="86.25" customHeight="1" x14ac:dyDescent="0.25">
      <c r="A173" s="1">
        <v>113</v>
      </c>
      <c r="B173" s="2" t="s">
        <v>451</v>
      </c>
      <c r="C173" s="2" t="s">
        <v>514</v>
      </c>
      <c r="D173" s="8" t="s">
        <v>333</v>
      </c>
      <c r="E173" s="128">
        <v>1100</v>
      </c>
      <c r="F173" s="146" t="s">
        <v>516</v>
      </c>
    </row>
    <row r="174" spans="1:6" s="91" customFormat="1" ht="45" x14ac:dyDescent="0.25">
      <c r="A174" s="1">
        <v>114</v>
      </c>
      <c r="B174" s="2" t="s">
        <v>334</v>
      </c>
      <c r="C174" s="2" t="s">
        <v>335</v>
      </c>
      <c r="D174" s="1" t="s">
        <v>6</v>
      </c>
      <c r="E174" s="128">
        <v>384</v>
      </c>
      <c r="F174" s="100"/>
    </row>
    <row r="175" spans="1:6" s="3" customFormat="1" ht="42" customHeight="1" x14ac:dyDescent="0.25">
      <c r="A175" s="8">
        <v>115</v>
      </c>
      <c r="B175" s="2" t="s">
        <v>509</v>
      </c>
      <c r="C175" s="2" t="s">
        <v>266</v>
      </c>
      <c r="D175" s="8" t="s">
        <v>6</v>
      </c>
      <c r="E175" s="132">
        <f>2000</f>
        <v>2000</v>
      </c>
      <c r="F175" s="1"/>
    </row>
    <row r="176" spans="1:6" s="3" customFormat="1" ht="35.25" customHeight="1" x14ac:dyDescent="0.25">
      <c r="A176" s="8">
        <v>116</v>
      </c>
      <c r="B176" s="2" t="s">
        <v>510</v>
      </c>
      <c r="C176" s="2" t="s">
        <v>266</v>
      </c>
      <c r="D176" s="8" t="s">
        <v>6</v>
      </c>
      <c r="E176" s="142">
        <f>50</f>
        <v>50</v>
      </c>
      <c r="F176" s="1"/>
    </row>
    <row r="177" spans="1:30" s="3" customFormat="1" ht="24.75" customHeight="1" x14ac:dyDescent="0.25">
      <c r="A177" s="1">
        <v>117</v>
      </c>
      <c r="B177" s="101" t="s">
        <v>356</v>
      </c>
      <c r="C177" s="2" t="s">
        <v>351</v>
      </c>
      <c r="D177" s="1" t="s">
        <v>350</v>
      </c>
      <c r="E177" s="128">
        <v>500</v>
      </c>
      <c r="F177" s="100"/>
    </row>
    <row r="178" spans="1:30" s="3" customFormat="1" ht="24.75" customHeight="1" x14ac:dyDescent="0.25">
      <c r="A178" s="1">
        <v>118</v>
      </c>
      <c r="B178" s="2" t="s">
        <v>421</v>
      </c>
      <c r="C178" s="115" t="s">
        <v>370</v>
      </c>
      <c r="D178" s="1" t="s">
        <v>350</v>
      </c>
      <c r="E178" s="128">
        <v>500</v>
      </c>
      <c r="F178" s="100"/>
    </row>
    <row r="179" spans="1:30" s="3" customFormat="1" ht="90" x14ac:dyDescent="0.25">
      <c r="A179" s="90">
        <v>119</v>
      </c>
      <c r="B179" s="2" t="s">
        <v>309</v>
      </c>
      <c r="C179" s="145" t="s">
        <v>507</v>
      </c>
      <c r="D179" s="11" t="s">
        <v>16</v>
      </c>
      <c r="E179" s="129">
        <v>7</v>
      </c>
      <c r="F179" s="93"/>
    </row>
    <row r="180" spans="1:30" s="91" customFormat="1" ht="21.75" customHeight="1" x14ac:dyDescent="0.25">
      <c r="A180" s="1">
        <v>120</v>
      </c>
      <c r="B180" s="2" t="s">
        <v>322</v>
      </c>
      <c r="C180" s="2" t="s">
        <v>323</v>
      </c>
      <c r="D180" s="1" t="s">
        <v>260</v>
      </c>
      <c r="E180" s="128">
        <v>250</v>
      </c>
      <c r="F180" s="100"/>
    </row>
    <row r="181" spans="1:30" s="3" customFormat="1" ht="22.5" customHeight="1" x14ac:dyDescent="0.25">
      <c r="A181" s="98">
        <v>121</v>
      </c>
      <c r="B181" s="122" t="s">
        <v>369</v>
      </c>
      <c r="C181" s="99" t="s">
        <v>370</v>
      </c>
      <c r="D181" s="97" t="s">
        <v>350</v>
      </c>
      <c r="E181" s="143">
        <v>1000</v>
      </c>
      <c r="F181" s="125"/>
    </row>
    <row r="182" spans="1:30" s="88" customFormat="1" ht="30" hidden="1" x14ac:dyDescent="0.25">
      <c r="A182" s="1" t="s">
        <v>502</v>
      </c>
      <c r="B182" s="9" t="s">
        <v>369</v>
      </c>
      <c r="C182" s="2" t="s">
        <v>370</v>
      </c>
      <c r="D182" s="8" t="s">
        <v>350</v>
      </c>
      <c r="E182" s="129">
        <v>500</v>
      </c>
      <c r="F182" s="100"/>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row>
    <row r="183" spans="1:30" ht="21.75" hidden="1" customHeight="1" x14ac:dyDescent="0.25">
      <c r="A183" s="1" t="s">
        <v>503</v>
      </c>
      <c r="B183" s="9" t="s">
        <v>371</v>
      </c>
      <c r="C183" s="2" t="s">
        <v>370</v>
      </c>
      <c r="D183" s="8" t="s">
        <v>350</v>
      </c>
      <c r="E183" s="129">
        <v>500</v>
      </c>
      <c r="F183" s="100"/>
    </row>
    <row r="184" spans="1:30" ht="41.25" customHeight="1" x14ac:dyDescent="0.25">
      <c r="A184" s="8">
        <v>122</v>
      </c>
      <c r="B184" s="2" t="s">
        <v>283</v>
      </c>
      <c r="C184" s="9" t="s">
        <v>304</v>
      </c>
      <c r="D184" s="5" t="s">
        <v>16</v>
      </c>
      <c r="E184" s="132">
        <f>5</f>
        <v>5</v>
      </c>
      <c r="F184" s="1"/>
    </row>
    <row r="185" spans="1:30" ht="60" x14ac:dyDescent="0.25">
      <c r="A185" s="1">
        <v>123</v>
      </c>
      <c r="B185" s="2" t="s">
        <v>343</v>
      </c>
      <c r="C185" s="2" t="s">
        <v>446</v>
      </c>
      <c r="D185" s="1" t="s">
        <v>344</v>
      </c>
      <c r="E185" s="128">
        <v>32</v>
      </c>
      <c r="F185" s="100"/>
    </row>
    <row r="186" spans="1:30" ht="24.75" customHeight="1" x14ac:dyDescent="0.25">
      <c r="A186" s="1">
        <v>124</v>
      </c>
      <c r="B186" s="2" t="s">
        <v>431</v>
      </c>
      <c r="C186" s="116" t="s">
        <v>387</v>
      </c>
      <c r="D186" s="8" t="s">
        <v>350</v>
      </c>
      <c r="E186" s="129">
        <v>100</v>
      </c>
      <c r="F186" s="100"/>
    </row>
    <row r="187" spans="1:30" ht="19.5" customHeight="1" x14ac:dyDescent="0.25">
      <c r="A187" s="93"/>
      <c r="B187" s="144" t="s">
        <v>504</v>
      </c>
      <c r="C187" s="101"/>
      <c r="D187" s="103"/>
      <c r="E187" s="103"/>
      <c r="F187" s="93"/>
    </row>
    <row r="189" spans="1:30" s="149" customFormat="1" x14ac:dyDescent="0.25">
      <c r="B189" s="150"/>
      <c r="F189" s="150"/>
      <c r="G189" s="150"/>
    </row>
    <row r="190" spans="1:30" s="149" customFormat="1" x14ac:dyDescent="0.25">
      <c r="B190" s="150"/>
      <c r="F190" s="150"/>
      <c r="G190" s="150"/>
    </row>
    <row r="191" spans="1:30" s="149" customFormat="1" x14ac:dyDescent="0.25">
      <c r="B191" s="150"/>
      <c r="F191" s="150"/>
      <c r="G191" s="150"/>
    </row>
    <row r="192" spans="1:30" s="149" customFormat="1" x14ac:dyDescent="0.25">
      <c r="B192" s="150"/>
      <c r="F192" s="150"/>
      <c r="G192" s="150"/>
    </row>
    <row r="193" spans="2:7" s="149" customFormat="1" x14ac:dyDescent="0.25">
      <c r="B193" s="150"/>
      <c r="F193" s="150"/>
      <c r="G193" s="150"/>
    </row>
    <row r="194" spans="2:7" s="149" customFormat="1" x14ac:dyDescent="0.25">
      <c r="B194" s="150"/>
      <c r="F194" s="150"/>
      <c r="G194" s="150"/>
    </row>
    <row r="195" spans="2:7" s="149" customFormat="1" ht="16.5" x14ac:dyDescent="0.25">
      <c r="B195" s="151"/>
    </row>
    <row r="196" spans="2:7" s="152" customFormat="1" ht="16.5" x14ac:dyDescent="0.25"/>
    <row r="197" spans="2:7" s="152" customFormat="1" ht="16.5" x14ac:dyDescent="0.25"/>
    <row r="198" spans="2:7" s="152" customFormat="1" ht="16.5" x14ac:dyDescent="0.25">
      <c r="B198" s="153"/>
    </row>
  </sheetData>
  <sortState xmlns:xlrd2="http://schemas.microsoft.com/office/spreadsheetml/2017/richdata2" ref="A4:F186">
    <sortCondition ref="B4:B186"/>
  </sortState>
  <mergeCells count="1">
    <mergeCell ref="A1:F1"/>
  </mergeCells>
  <phoneticPr fontId="25" type="noConversion"/>
  <pageMargins left="0.59" right="0.25" top="0.4" bottom="0.28000000000000003" header="0.31496062992125984" footer="0.31496062992125984"/>
  <pageSetup paperSize="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5"/>
  <sheetViews>
    <sheetView topLeftCell="A16" workbookViewId="0">
      <selection activeCell="L43" sqref="L43"/>
    </sheetView>
  </sheetViews>
  <sheetFormatPr defaultRowHeight="15" x14ac:dyDescent="0.25"/>
  <cols>
    <col min="1" max="1" width="4.7109375" customWidth="1"/>
    <col min="2" max="2" width="33.140625" style="27" customWidth="1"/>
    <col min="4" max="4" width="13.7109375" customWidth="1"/>
    <col min="5" max="5" width="8" style="58" customWidth="1"/>
    <col min="6" max="6" width="11.85546875" style="28" customWidth="1"/>
    <col min="7" max="7" width="16.85546875" style="28" customWidth="1"/>
    <col min="8" max="8" width="29.42578125" style="27" customWidth="1"/>
    <col min="9" max="9" width="12.28515625" style="27" customWidth="1"/>
    <col min="12" max="12" width="12.7109375" bestFit="1" customWidth="1"/>
  </cols>
  <sheetData>
    <row r="1" spans="1:9" s="12" customFormat="1" ht="18.75" x14ac:dyDescent="0.3">
      <c r="A1" s="75" t="s">
        <v>253</v>
      </c>
      <c r="B1" s="75"/>
      <c r="C1" s="75"/>
      <c r="D1" s="75"/>
      <c r="E1" s="75"/>
      <c r="F1" s="75"/>
      <c r="G1" s="75"/>
      <c r="H1" s="75"/>
      <c r="I1" s="75"/>
    </row>
    <row r="2" spans="1:9" s="12" customFormat="1" ht="18.75" x14ac:dyDescent="0.3">
      <c r="A2" s="75" t="s">
        <v>248</v>
      </c>
      <c r="B2" s="75"/>
      <c r="C2" s="75"/>
      <c r="D2" s="75"/>
      <c r="E2" s="75"/>
      <c r="F2" s="75"/>
      <c r="G2" s="75"/>
      <c r="H2" s="75"/>
      <c r="I2" s="75"/>
    </row>
    <row r="3" spans="1:9" s="13" customFormat="1" ht="18.75" x14ac:dyDescent="0.3">
      <c r="A3" s="74" t="s">
        <v>249</v>
      </c>
      <c r="B3" s="74"/>
      <c r="C3" s="74"/>
      <c r="D3" s="74"/>
      <c r="E3" s="74"/>
      <c r="F3" s="74"/>
      <c r="G3" s="74"/>
      <c r="H3" s="74"/>
      <c r="I3" s="74"/>
    </row>
    <row r="4" spans="1:9" s="13" customFormat="1" ht="18.75" x14ac:dyDescent="0.3">
      <c r="A4" s="73"/>
      <c r="B4" s="73"/>
      <c r="C4" s="73"/>
      <c r="D4" s="73"/>
      <c r="E4" s="48"/>
      <c r="F4" s="73"/>
      <c r="G4" s="73"/>
      <c r="H4" s="73"/>
      <c r="I4" s="73"/>
    </row>
    <row r="5" spans="1:9" s="12" customFormat="1" ht="42.75" x14ac:dyDescent="0.25">
      <c r="A5" s="14" t="s">
        <v>0</v>
      </c>
      <c r="B5" s="14" t="s">
        <v>1</v>
      </c>
      <c r="C5" s="14" t="s">
        <v>2</v>
      </c>
      <c r="D5" s="14" t="s">
        <v>3</v>
      </c>
      <c r="E5" s="49" t="s">
        <v>4</v>
      </c>
      <c r="F5" s="16" t="s">
        <v>211</v>
      </c>
      <c r="G5" s="17" t="s">
        <v>212</v>
      </c>
      <c r="H5" s="15" t="s">
        <v>5</v>
      </c>
      <c r="I5" s="15" t="s">
        <v>240</v>
      </c>
    </row>
    <row r="6" spans="1:9" s="38" customFormat="1" x14ac:dyDescent="0.25">
      <c r="A6" s="32">
        <v>1</v>
      </c>
      <c r="B6" s="30" t="s">
        <v>93</v>
      </c>
      <c r="C6" s="31" t="s">
        <v>66</v>
      </c>
      <c r="D6" s="32"/>
      <c r="E6" s="50">
        <f>11-8</f>
        <v>3</v>
      </c>
      <c r="F6" s="37">
        <v>5791500</v>
      </c>
      <c r="G6" s="34">
        <f t="shared" ref="G6:G11" si="0">F6*E6</f>
        <v>17374500</v>
      </c>
      <c r="H6" s="36"/>
      <c r="I6" s="36" t="s">
        <v>241</v>
      </c>
    </row>
    <row r="7" spans="1:9" s="19" customFormat="1" ht="99" customHeight="1" x14ac:dyDescent="0.25">
      <c r="A7" s="8"/>
      <c r="B7" s="2" t="s">
        <v>98</v>
      </c>
      <c r="C7" s="5"/>
      <c r="D7" s="1" t="s">
        <v>67</v>
      </c>
      <c r="E7" s="51"/>
      <c r="F7" s="11"/>
      <c r="G7" s="6">
        <f t="shared" si="0"/>
        <v>0</v>
      </c>
      <c r="H7" s="18" t="s">
        <v>99</v>
      </c>
      <c r="I7" s="18"/>
    </row>
    <row r="8" spans="1:9" s="3" customFormat="1" ht="81" customHeight="1" x14ac:dyDescent="0.25">
      <c r="A8" s="8"/>
      <c r="B8" s="2" t="s">
        <v>94</v>
      </c>
      <c r="C8" s="5"/>
      <c r="D8" s="1" t="s">
        <v>67</v>
      </c>
      <c r="E8" s="51"/>
      <c r="F8" s="11"/>
      <c r="G8" s="6">
        <f t="shared" si="0"/>
        <v>0</v>
      </c>
      <c r="H8" s="18" t="s">
        <v>95</v>
      </c>
      <c r="I8" s="18"/>
    </row>
    <row r="9" spans="1:9" s="3" customFormat="1" ht="90" x14ac:dyDescent="0.25">
      <c r="A9" s="8"/>
      <c r="B9" s="2" t="s">
        <v>96</v>
      </c>
      <c r="C9" s="5"/>
      <c r="D9" s="1" t="s">
        <v>67</v>
      </c>
      <c r="E9" s="51"/>
      <c r="F9" s="11"/>
      <c r="G9" s="6">
        <f t="shared" si="0"/>
        <v>0</v>
      </c>
      <c r="H9" s="18" t="s">
        <v>97</v>
      </c>
      <c r="I9" s="18"/>
    </row>
    <row r="10" spans="1:9" s="45" customFormat="1" x14ac:dyDescent="0.25">
      <c r="A10" s="39">
        <v>2</v>
      </c>
      <c r="B10" s="40" t="s">
        <v>100</v>
      </c>
      <c r="C10" s="41" t="s">
        <v>66</v>
      </c>
      <c r="D10" s="39"/>
      <c r="E10" s="52">
        <v>13</v>
      </c>
      <c r="F10" s="43">
        <v>735075</v>
      </c>
      <c r="G10" s="44">
        <f t="shared" si="0"/>
        <v>9555975</v>
      </c>
      <c r="H10" s="42"/>
      <c r="I10" s="42" t="s">
        <v>230</v>
      </c>
    </row>
    <row r="11" spans="1:9" s="3" customFormat="1" x14ac:dyDescent="0.25">
      <c r="A11" s="8"/>
      <c r="B11" s="2" t="s">
        <v>101</v>
      </c>
      <c r="C11" s="5" t="s">
        <v>63</v>
      </c>
      <c r="D11" s="1" t="s">
        <v>102</v>
      </c>
      <c r="E11" s="53"/>
      <c r="F11" s="11"/>
      <c r="G11" s="6">
        <f t="shared" si="0"/>
        <v>0</v>
      </c>
      <c r="H11" s="9" t="s">
        <v>103</v>
      </c>
      <c r="I11" s="9"/>
    </row>
    <row r="12" spans="1:9" s="3" customFormat="1" ht="30" x14ac:dyDescent="0.25">
      <c r="A12" s="8"/>
      <c r="B12" s="2" t="s">
        <v>104</v>
      </c>
      <c r="C12" s="5" t="s">
        <v>63</v>
      </c>
      <c r="D12" s="1" t="s">
        <v>102</v>
      </c>
      <c r="E12" s="53"/>
      <c r="F12" s="11"/>
      <c r="G12" s="6"/>
      <c r="H12" s="2" t="s">
        <v>252</v>
      </c>
      <c r="I12" s="9"/>
    </row>
    <row r="13" spans="1:9" s="7" customFormat="1" x14ac:dyDescent="0.25">
      <c r="A13" s="4"/>
      <c r="B13" s="2" t="s">
        <v>106</v>
      </c>
      <c r="C13" s="21" t="s">
        <v>63</v>
      </c>
      <c r="D13" s="1" t="s">
        <v>102</v>
      </c>
      <c r="E13" s="54"/>
      <c r="F13" s="20"/>
      <c r="G13" s="6">
        <f t="shared" ref="G13:G45" si="1">F13*E13</f>
        <v>0</v>
      </c>
      <c r="H13" s="10" t="s">
        <v>107</v>
      </c>
      <c r="I13" s="10"/>
    </row>
    <row r="14" spans="1:9" s="35" customFormat="1" ht="66.75" customHeight="1" x14ac:dyDescent="0.25">
      <c r="A14" s="29">
        <v>3</v>
      </c>
      <c r="B14" s="46" t="s">
        <v>141</v>
      </c>
      <c r="C14" s="31" t="s">
        <v>63</v>
      </c>
      <c r="D14" s="32" t="s">
        <v>67</v>
      </c>
      <c r="E14" s="55">
        <v>4</v>
      </c>
      <c r="F14" s="33">
        <v>89100</v>
      </c>
      <c r="G14" s="34">
        <f t="shared" si="1"/>
        <v>356400</v>
      </c>
      <c r="H14" s="30" t="s">
        <v>200</v>
      </c>
      <c r="I14" s="30" t="s">
        <v>215</v>
      </c>
    </row>
    <row r="15" spans="1:9" s="47" customFormat="1" ht="30" x14ac:dyDescent="0.25">
      <c r="A15" s="29">
        <v>4</v>
      </c>
      <c r="B15" s="30" t="s">
        <v>171</v>
      </c>
      <c r="C15" s="32" t="s">
        <v>130</v>
      </c>
      <c r="D15" s="32" t="s">
        <v>172</v>
      </c>
      <c r="E15" s="56">
        <v>1</v>
      </c>
      <c r="F15" s="33">
        <v>1960200</v>
      </c>
      <c r="G15" s="34">
        <f t="shared" si="1"/>
        <v>1960200</v>
      </c>
      <c r="H15" s="30" t="s">
        <v>173</v>
      </c>
      <c r="I15" s="30" t="s">
        <v>229</v>
      </c>
    </row>
    <row r="16" spans="1:9" s="72" customFormat="1" ht="75" x14ac:dyDescent="0.25">
      <c r="A16" s="29">
        <v>5</v>
      </c>
      <c r="B16" s="61" t="s">
        <v>154</v>
      </c>
      <c r="C16" s="39" t="s">
        <v>12</v>
      </c>
      <c r="D16" s="39" t="s">
        <v>12</v>
      </c>
      <c r="E16" s="71">
        <v>2</v>
      </c>
      <c r="F16" s="65">
        <v>297000</v>
      </c>
      <c r="G16" s="44">
        <f t="shared" si="1"/>
        <v>594000</v>
      </c>
      <c r="H16" s="61" t="s">
        <v>246</v>
      </c>
      <c r="I16" s="61" t="s">
        <v>235</v>
      </c>
    </row>
    <row r="17" spans="1:9" s="38" customFormat="1" ht="30" x14ac:dyDescent="0.25">
      <c r="A17" s="29">
        <v>6</v>
      </c>
      <c r="B17" s="30" t="s">
        <v>204</v>
      </c>
      <c r="C17" s="32" t="s">
        <v>28</v>
      </c>
      <c r="D17" s="32"/>
      <c r="E17" s="56">
        <v>10</v>
      </c>
      <c r="F17" s="33">
        <v>196020</v>
      </c>
      <c r="G17" s="34">
        <f t="shared" si="1"/>
        <v>1960200</v>
      </c>
      <c r="H17" s="30" t="s">
        <v>205</v>
      </c>
      <c r="I17" s="30" t="s">
        <v>238</v>
      </c>
    </row>
    <row r="18" spans="1:9" s="38" customFormat="1" ht="60" x14ac:dyDescent="0.25">
      <c r="A18" s="29">
        <v>7</v>
      </c>
      <c r="B18" s="36" t="s">
        <v>140</v>
      </c>
      <c r="C18" s="29" t="s">
        <v>87</v>
      </c>
      <c r="D18" s="29"/>
      <c r="E18" s="56">
        <v>50</v>
      </c>
      <c r="F18" s="33">
        <v>222750</v>
      </c>
      <c r="G18" s="34">
        <f t="shared" si="1"/>
        <v>11137500</v>
      </c>
      <c r="H18" s="30" t="s">
        <v>199</v>
      </c>
      <c r="I18" s="30" t="s">
        <v>233</v>
      </c>
    </row>
    <row r="19" spans="1:9" s="35" customFormat="1" ht="30" x14ac:dyDescent="0.25">
      <c r="A19" s="29">
        <v>8</v>
      </c>
      <c r="B19" s="30" t="s">
        <v>174</v>
      </c>
      <c r="C19" s="32" t="s">
        <v>130</v>
      </c>
      <c r="D19" s="32" t="s">
        <v>175</v>
      </c>
      <c r="E19" s="56">
        <v>1</v>
      </c>
      <c r="F19" s="33">
        <v>16661700</v>
      </c>
      <c r="G19" s="34">
        <f t="shared" si="1"/>
        <v>16661700</v>
      </c>
      <c r="H19" s="30" t="s">
        <v>175</v>
      </c>
      <c r="I19" s="30" t="s">
        <v>237</v>
      </c>
    </row>
    <row r="20" spans="1:9" s="35" customFormat="1" ht="30" x14ac:dyDescent="0.25">
      <c r="A20" s="29">
        <v>9</v>
      </c>
      <c r="B20" s="30" t="s">
        <v>178</v>
      </c>
      <c r="C20" s="32" t="s">
        <v>130</v>
      </c>
      <c r="D20" s="32" t="s">
        <v>175</v>
      </c>
      <c r="E20" s="56">
        <v>1</v>
      </c>
      <c r="F20" s="33">
        <v>16664670</v>
      </c>
      <c r="G20" s="34">
        <f t="shared" si="1"/>
        <v>16664670</v>
      </c>
      <c r="H20" s="30" t="s">
        <v>175</v>
      </c>
      <c r="I20" s="30" t="s">
        <v>237</v>
      </c>
    </row>
    <row r="21" spans="1:9" s="38" customFormat="1" ht="30" x14ac:dyDescent="0.25">
      <c r="A21" s="29">
        <v>10</v>
      </c>
      <c r="B21" s="30" t="s">
        <v>176</v>
      </c>
      <c r="C21" s="32" t="s">
        <v>130</v>
      </c>
      <c r="D21" s="32" t="s">
        <v>175</v>
      </c>
      <c r="E21" s="56">
        <v>1</v>
      </c>
      <c r="F21" s="33">
        <v>16661700</v>
      </c>
      <c r="G21" s="34">
        <f t="shared" si="1"/>
        <v>16661700</v>
      </c>
      <c r="H21" s="30" t="s">
        <v>175</v>
      </c>
      <c r="I21" s="30" t="s">
        <v>237</v>
      </c>
    </row>
    <row r="22" spans="1:9" s="35" customFormat="1" ht="30" x14ac:dyDescent="0.25">
      <c r="A22" s="29">
        <v>11</v>
      </c>
      <c r="B22" s="30" t="s">
        <v>177</v>
      </c>
      <c r="C22" s="32" t="s">
        <v>130</v>
      </c>
      <c r="D22" s="32" t="s">
        <v>175</v>
      </c>
      <c r="E22" s="56">
        <v>1</v>
      </c>
      <c r="F22" s="33">
        <v>16661700</v>
      </c>
      <c r="G22" s="34">
        <f t="shared" si="1"/>
        <v>16661700</v>
      </c>
      <c r="H22" s="30" t="s">
        <v>175</v>
      </c>
      <c r="I22" s="30" t="s">
        <v>237</v>
      </c>
    </row>
    <row r="23" spans="1:9" s="35" customFormat="1" ht="30" x14ac:dyDescent="0.25">
      <c r="A23" s="29">
        <v>12</v>
      </c>
      <c r="B23" s="30" t="s">
        <v>110</v>
      </c>
      <c r="C23" s="31" t="s">
        <v>63</v>
      </c>
      <c r="D23" s="32" t="s">
        <v>76</v>
      </c>
      <c r="E23" s="56">
        <v>1</v>
      </c>
      <c r="F23" s="33">
        <v>2760615</v>
      </c>
      <c r="G23" s="34">
        <f t="shared" si="1"/>
        <v>2760615</v>
      </c>
      <c r="H23" s="30" t="s">
        <v>111</v>
      </c>
      <c r="I23" s="30" t="s">
        <v>229</v>
      </c>
    </row>
    <row r="24" spans="1:9" s="35" customFormat="1" ht="30" x14ac:dyDescent="0.25">
      <c r="A24" s="29">
        <v>13</v>
      </c>
      <c r="B24" s="30" t="s">
        <v>201</v>
      </c>
      <c r="C24" s="29" t="s">
        <v>121</v>
      </c>
      <c r="D24" s="32" t="s">
        <v>143</v>
      </c>
      <c r="E24" s="55">
        <v>5</v>
      </c>
      <c r="F24" s="33">
        <v>1767150</v>
      </c>
      <c r="G24" s="34">
        <f t="shared" si="1"/>
        <v>8835750</v>
      </c>
      <c r="H24" s="36" t="s">
        <v>183</v>
      </c>
      <c r="I24" s="36" t="s">
        <v>236</v>
      </c>
    </row>
    <row r="25" spans="1:9" s="35" customFormat="1" ht="45" x14ac:dyDescent="0.25">
      <c r="A25" s="29">
        <v>14</v>
      </c>
      <c r="B25" s="46" t="s">
        <v>47</v>
      </c>
      <c r="C25" s="29" t="s">
        <v>48</v>
      </c>
      <c r="D25" s="32" t="s">
        <v>43</v>
      </c>
      <c r="E25" s="56">
        <v>30</v>
      </c>
      <c r="F25" s="33">
        <v>126225</v>
      </c>
      <c r="G25" s="34">
        <f t="shared" si="1"/>
        <v>3786750</v>
      </c>
      <c r="H25" s="30" t="s">
        <v>49</v>
      </c>
      <c r="I25" s="30" t="s">
        <v>216</v>
      </c>
    </row>
    <row r="26" spans="1:9" s="35" customFormat="1" ht="45" x14ac:dyDescent="0.25">
      <c r="A26" s="29">
        <v>15</v>
      </c>
      <c r="B26" s="36" t="s">
        <v>168</v>
      </c>
      <c r="C26" s="29" t="s">
        <v>63</v>
      </c>
      <c r="D26" s="29" t="s">
        <v>169</v>
      </c>
      <c r="E26" s="56">
        <v>1</v>
      </c>
      <c r="F26" s="33">
        <v>1661000</v>
      </c>
      <c r="G26" s="34">
        <f t="shared" si="1"/>
        <v>1661000</v>
      </c>
      <c r="H26" s="30" t="s">
        <v>170</v>
      </c>
      <c r="I26" s="30" t="s">
        <v>236</v>
      </c>
    </row>
    <row r="27" spans="1:9" s="35" customFormat="1" x14ac:dyDescent="0.25">
      <c r="A27" s="29">
        <v>16</v>
      </c>
      <c r="B27" s="36" t="s">
        <v>135</v>
      </c>
      <c r="C27" s="29" t="s">
        <v>125</v>
      </c>
      <c r="D27" s="29" t="s">
        <v>136</v>
      </c>
      <c r="E27" s="56">
        <v>1</v>
      </c>
      <c r="F27" s="33">
        <v>1262250</v>
      </c>
      <c r="G27" s="34">
        <f t="shared" si="1"/>
        <v>1262250</v>
      </c>
      <c r="H27" s="36" t="s">
        <v>137</v>
      </c>
      <c r="I27" s="36"/>
    </row>
    <row r="28" spans="1:9" s="35" customFormat="1" x14ac:dyDescent="0.25">
      <c r="A28" s="29">
        <v>17</v>
      </c>
      <c r="B28" s="36" t="s">
        <v>132</v>
      </c>
      <c r="C28" s="29" t="s">
        <v>125</v>
      </c>
      <c r="D28" s="29" t="s">
        <v>133</v>
      </c>
      <c r="E28" s="56">
        <v>1</v>
      </c>
      <c r="F28" s="33">
        <v>1262250</v>
      </c>
      <c r="G28" s="34">
        <f t="shared" si="1"/>
        <v>1262250</v>
      </c>
      <c r="H28" s="36" t="s">
        <v>134</v>
      </c>
      <c r="I28" s="36"/>
    </row>
    <row r="29" spans="1:9" s="35" customFormat="1" ht="90" x14ac:dyDescent="0.25">
      <c r="A29" s="29">
        <v>18</v>
      </c>
      <c r="B29" s="36" t="s">
        <v>33</v>
      </c>
      <c r="C29" s="29" t="s">
        <v>34</v>
      </c>
      <c r="D29" s="29" t="s">
        <v>35</v>
      </c>
      <c r="E29" s="56">
        <v>5</v>
      </c>
      <c r="F29" s="33">
        <v>800000</v>
      </c>
      <c r="G29" s="34">
        <f t="shared" si="1"/>
        <v>4000000</v>
      </c>
      <c r="H29" s="30" t="s">
        <v>210</v>
      </c>
      <c r="I29" s="30" t="s">
        <v>220</v>
      </c>
    </row>
    <row r="30" spans="1:9" s="35" customFormat="1" ht="30" x14ac:dyDescent="0.25">
      <c r="A30" s="29">
        <v>19</v>
      </c>
      <c r="B30" s="36" t="s">
        <v>112</v>
      </c>
      <c r="C30" s="29" t="s">
        <v>63</v>
      </c>
      <c r="D30" s="32" t="s">
        <v>76</v>
      </c>
      <c r="E30" s="56">
        <v>1</v>
      </c>
      <c r="F30" s="33">
        <v>702405</v>
      </c>
      <c r="G30" s="34">
        <f t="shared" si="1"/>
        <v>702405</v>
      </c>
      <c r="H30" s="30" t="s">
        <v>105</v>
      </c>
      <c r="I30" s="30" t="s">
        <v>230</v>
      </c>
    </row>
    <row r="31" spans="1:9" s="35" customFormat="1" ht="30" x14ac:dyDescent="0.25">
      <c r="A31" s="29">
        <v>20</v>
      </c>
      <c r="B31" s="30" t="s">
        <v>108</v>
      </c>
      <c r="C31" s="31" t="s">
        <v>63</v>
      </c>
      <c r="D31" s="32" t="s">
        <v>109</v>
      </c>
      <c r="E31" s="56">
        <v>2</v>
      </c>
      <c r="F31" s="33">
        <v>702405</v>
      </c>
      <c r="G31" s="34">
        <f t="shared" si="1"/>
        <v>1404810</v>
      </c>
      <c r="H31" s="30" t="s">
        <v>247</v>
      </c>
      <c r="I31" s="30"/>
    </row>
    <row r="32" spans="1:9" s="35" customFormat="1" ht="60" x14ac:dyDescent="0.25">
      <c r="A32" s="29">
        <v>21</v>
      </c>
      <c r="B32" s="30" t="s">
        <v>180</v>
      </c>
      <c r="C32" s="32" t="s">
        <v>57</v>
      </c>
      <c r="D32" s="32"/>
      <c r="E32" s="56">
        <v>1</v>
      </c>
      <c r="F32" s="33">
        <v>12644775</v>
      </c>
      <c r="G32" s="34">
        <f t="shared" si="1"/>
        <v>12644775</v>
      </c>
      <c r="H32" s="30" t="s">
        <v>181</v>
      </c>
      <c r="I32" s="30" t="s">
        <v>239</v>
      </c>
    </row>
    <row r="33" spans="1:10" s="35" customFormat="1" ht="105" x14ac:dyDescent="0.25">
      <c r="A33" s="29">
        <v>22</v>
      </c>
      <c r="B33" s="30" t="s">
        <v>195</v>
      </c>
      <c r="C33" s="32" t="s">
        <v>28</v>
      </c>
      <c r="D33" s="32"/>
      <c r="E33" s="50">
        <f>2-1</f>
        <v>1</v>
      </c>
      <c r="F33" s="33">
        <v>24814350</v>
      </c>
      <c r="G33" s="34">
        <f t="shared" si="1"/>
        <v>24814350</v>
      </c>
      <c r="H33" s="30" t="s">
        <v>114</v>
      </c>
      <c r="I33" s="30" t="s">
        <v>231</v>
      </c>
    </row>
    <row r="34" spans="1:10" s="35" customFormat="1" ht="16.5" x14ac:dyDescent="0.25">
      <c r="A34" s="29">
        <v>23</v>
      </c>
      <c r="B34" s="30" t="s">
        <v>256</v>
      </c>
      <c r="C34" s="32" t="s">
        <v>113</v>
      </c>
      <c r="D34" s="32"/>
      <c r="E34" s="56">
        <v>1</v>
      </c>
      <c r="F34" s="33">
        <v>6697350</v>
      </c>
      <c r="G34" s="34">
        <f t="shared" si="1"/>
        <v>6697350</v>
      </c>
      <c r="H34" s="30" t="s">
        <v>179</v>
      </c>
      <c r="I34" s="30" t="s">
        <v>229</v>
      </c>
    </row>
    <row r="35" spans="1:10" s="35" customFormat="1" ht="30" x14ac:dyDescent="0.25">
      <c r="A35" s="29">
        <v>24</v>
      </c>
      <c r="B35" s="46" t="s">
        <v>70</v>
      </c>
      <c r="C35" s="32" t="s">
        <v>16</v>
      </c>
      <c r="D35" s="32"/>
      <c r="E35" s="56">
        <v>7</v>
      </c>
      <c r="F35" s="33">
        <v>770000</v>
      </c>
      <c r="G35" s="34">
        <f t="shared" si="1"/>
        <v>5390000</v>
      </c>
      <c r="H35" s="30" t="s">
        <v>71</v>
      </c>
      <c r="I35" s="30" t="s">
        <v>225</v>
      </c>
    </row>
    <row r="36" spans="1:10" s="35" customFormat="1" ht="30" x14ac:dyDescent="0.25">
      <c r="A36" s="29">
        <v>25</v>
      </c>
      <c r="B36" s="30" t="s">
        <v>160</v>
      </c>
      <c r="C36" s="29" t="s">
        <v>19</v>
      </c>
      <c r="D36" s="29" t="s">
        <v>156</v>
      </c>
      <c r="E36" s="55">
        <v>1500</v>
      </c>
      <c r="F36" s="33">
        <v>8168</v>
      </c>
      <c r="G36" s="34">
        <f t="shared" si="1"/>
        <v>12252000</v>
      </c>
      <c r="H36" s="30" t="s">
        <v>161</v>
      </c>
      <c r="I36" s="30" t="s">
        <v>228</v>
      </c>
    </row>
    <row r="37" spans="1:10" s="35" customFormat="1" ht="30" x14ac:dyDescent="0.25">
      <c r="A37" s="29">
        <v>26</v>
      </c>
      <c r="B37" s="30" t="s">
        <v>155</v>
      </c>
      <c r="C37" s="29" t="s">
        <v>19</v>
      </c>
      <c r="D37" s="29" t="s">
        <v>156</v>
      </c>
      <c r="E37" s="55">
        <v>1000</v>
      </c>
      <c r="F37" s="33">
        <v>8168</v>
      </c>
      <c r="G37" s="34">
        <f t="shared" si="1"/>
        <v>8168000</v>
      </c>
      <c r="H37" s="30" t="s">
        <v>157</v>
      </c>
      <c r="I37" s="30" t="s">
        <v>228</v>
      </c>
    </row>
    <row r="38" spans="1:10" s="35" customFormat="1" ht="30" x14ac:dyDescent="0.25">
      <c r="A38" s="29">
        <v>27</v>
      </c>
      <c r="B38" s="30" t="s">
        <v>158</v>
      </c>
      <c r="C38" s="29" t="s">
        <v>19</v>
      </c>
      <c r="D38" s="29" t="s">
        <v>156</v>
      </c>
      <c r="E38" s="55">
        <v>400</v>
      </c>
      <c r="F38" s="33">
        <v>8168</v>
      </c>
      <c r="G38" s="34">
        <f t="shared" si="1"/>
        <v>3267200</v>
      </c>
      <c r="H38" s="30" t="s">
        <v>159</v>
      </c>
      <c r="I38" s="30" t="s">
        <v>228</v>
      </c>
    </row>
    <row r="39" spans="1:10" s="35" customFormat="1" ht="75" x14ac:dyDescent="0.25">
      <c r="A39" s="29">
        <v>28</v>
      </c>
      <c r="B39" s="30" t="s">
        <v>192</v>
      </c>
      <c r="C39" s="29" t="s">
        <v>74</v>
      </c>
      <c r="D39" s="32" t="s">
        <v>75</v>
      </c>
      <c r="E39" s="55">
        <v>2000</v>
      </c>
      <c r="F39" s="33">
        <v>9801</v>
      </c>
      <c r="G39" s="34">
        <f t="shared" si="1"/>
        <v>19602000</v>
      </c>
      <c r="H39" s="30" t="s">
        <v>193</v>
      </c>
      <c r="I39" s="30" t="s">
        <v>226</v>
      </c>
      <c r="J39" s="81" t="s">
        <v>257</v>
      </c>
    </row>
    <row r="40" spans="1:10" s="35" customFormat="1" ht="60" x14ac:dyDescent="0.25">
      <c r="A40" s="29">
        <v>29</v>
      </c>
      <c r="B40" s="30" t="s">
        <v>73</v>
      </c>
      <c r="C40" s="31" t="s">
        <v>74</v>
      </c>
      <c r="D40" s="32" t="s">
        <v>72</v>
      </c>
      <c r="E40" s="59">
        <f>18000</f>
        <v>18000</v>
      </c>
      <c r="F40" s="33">
        <v>2287</v>
      </c>
      <c r="G40" s="34">
        <f>F40*E40</f>
        <v>41166000</v>
      </c>
      <c r="H40" s="30" t="s">
        <v>206</v>
      </c>
      <c r="I40" s="30" t="s">
        <v>227</v>
      </c>
      <c r="J40" s="81"/>
    </row>
    <row r="41" spans="1:10" s="66" customFormat="1" ht="30" x14ac:dyDescent="0.25">
      <c r="A41" s="29">
        <v>30</v>
      </c>
      <c r="B41" s="61" t="s">
        <v>7</v>
      </c>
      <c r="C41" s="62" t="s">
        <v>8</v>
      </c>
      <c r="D41" s="63" t="s">
        <v>9</v>
      </c>
      <c r="E41" s="59">
        <v>40100</v>
      </c>
      <c r="F41" s="65">
        <v>2602</v>
      </c>
      <c r="G41" s="44">
        <f t="shared" si="1"/>
        <v>104340200</v>
      </c>
      <c r="H41" s="64" t="s">
        <v>10</v>
      </c>
      <c r="I41" s="64" t="s">
        <v>213</v>
      </c>
    </row>
    <row r="42" spans="1:10" s="38" customFormat="1" ht="30" x14ac:dyDescent="0.25">
      <c r="A42" s="29">
        <v>31</v>
      </c>
      <c r="B42" s="30" t="s">
        <v>202</v>
      </c>
      <c r="C42" s="32" t="s">
        <v>28</v>
      </c>
      <c r="D42" s="32"/>
      <c r="E42" s="56">
        <v>20</v>
      </c>
      <c r="F42" s="33">
        <v>98010</v>
      </c>
      <c r="G42" s="34">
        <f t="shared" si="1"/>
        <v>1960200</v>
      </c>
      <c r="H42" s="30" t="s">
        <v>203</v>
      </c>
      <c r="I42" s="30" t="s">
        <v>215</v>
      </c>
    </row>
    <row r="43" spans="1:10" s="38" customFormat="1" ht="174.75" customHeight="1" x14ac:dyDescent="0.25">
      <c r="A43" s="29">
        <v>32</v>
      </c>
      <c r="B43" s="70" t="s">
        <v>120</v>
      </c>
      <c r="C43" s="29" t="s">
        <v>65</v>
      </c>
      <c r="D43" s="29"/>
      <c r="E43" s="56">
        <v>5</v>
      </c>
      <c r="F43" s="37">
        <v>51975</v>
      </c>
      <c r="G43" s="34">
        <f t="shared" si="1"/>
        <v>259875</v>
      </c>
      <c r="H43" s="30" t="s">
        <v>244</v>
      </c>
      <c r="I43" s="30" t="s">
        <v>215</v>
      </c>
    </row>
    <row r="44" spans="1:10" s="38" customFormat="1" ht="75" x14ac:dyDescent="0.25">
      <c r="A44" s="29">
        <v>33</v>
      </c>
      <c r="B44" s="30" t="s">
        <v>153</v>
      </c>
      <c r="C44" s="29" t="s">
        <v>12</v>
      </c>
      <c r="D44" s="29" t="s">
        <v>12</v>
      </c>
      <c r="E44" s="56">
        <v>2</v>
      </c>
      <c r="F44" s="78">
        <v>12414</v>
      </c>
      <c r="G44" s="44">
        <f t="shared" si="1"/>
        <v>24828</v>
      </c>
      <c r="H44" s="30" t="s">
        <v>245</v>
      </c>
      <c r="I44" s="30" t="s">
        <v>235</v>
      </c>
    </row>
    <row r="45" spans="1:10" s="38" customFormat="1" ht="30" x14ac:dyDescent="0.25">
      <c r="A45" s="29">
        <v>34</v>
      </c>
      <c r="B45" s="30" t="s">
        <v>11</v>
      </c>
      <c r="C45" s="31" t="s">
        <v>12</v>
      </c>
      <c r="D45" s="32" t="s">
        <v>13</v>
      </c>
      <c r="E45" s="59">
        <v>102</v>
      </c>
      <c r="F45" s="78">
        <v>27788</v>
      </c>
      <c r="G45" s="44">
        <f t="shared" si="1"/>
        <v>2834376</v>
      </c>
      <c r="H45" s="30" t="s">
        <v>14</v>
      </c>
      <c r="I45" s="30" t="s">
        <v>213</v>
      </c>
    </row>
    <row r="46" spans="1:10" s="38" customFormat="1" ht="75" x14ac:dyDescent="0.25">
      <c r="A46" s="29">
        <v>35</v>
      </c>
      <c r="B46" s="30" t="s">
        <v>84</v>
      </c>
      <c r="C46" s="31" t="s">
        <v>16</v>
      </c>
      <c r="D46" s="32" t="s">
        <v>85</v>
      </c>
      <c r="E46" s="59">
        <f>13000-3000</f>
        <v>10000</v>
      </c>
      <c r="F46" s="78">
        <v>4988</v>
      </c>
      <c r="G46" s="44">
        <f t="shared" ref="G46:G76" si="2">F46*E46</f>
        <v>49880000</v>
      </c>
      <c r="H46" s="60" t="s">
        <v>86</v>
      </c>
      <c r="I46" s="60" t="s">
        <v>215</v>
      </c>
    </row>
    <row r="47" spans="1:10" s="38" customFormat="1" ht="75" x14ac:dyDescent="0.25">
      <c r="A47" s="29">
        <v>36</v>
      </c>
      <c r="B47" s="30" t="s">
        <v>150</v>
      </c>
      <c r="C47" s="29" t="s">
        <v>66</v>
      </c>
      <c r="D47" s="29" t="s">
        <v>151</v>
      </c>
      <c r="E47" s="56">
        <v>60</v>
      </c>
      <c r="F47" s="78">
        <v>90250</v>
      </c>
      <c r="G47" s="44">
        <f t="shared" si="2"/>
        <v>5415000</v>
      </c>
      <c r="H47" s="30" t="s">
        <v>152</v>
      </c>
      <c r="I47" s="30" t="s">
        <v>234</v>
      </c>
    </row>
    <row r="48" spans="1:10" s="38" customFormat="1" ht="45" x14ac:dyDescent="0.25">
      <c r="A48" s="29">
        <v>37</v>
      </c>
      <c r="B48" s="30" t="s">
        <v>187</v>
      </c>
      <c r="C48" s="32" t="s">
        <v>28</v>
      </c>
      <c r="D48" s="32" t="s">
        <v>29</v>
      </c>
      <c r="E48" s="56">
        <v>6</v>
      </c>
      <c r="F48" s="78">
        <v>1140</v>
      </c>
      <c r="G48" s="44">
        <f t="shared" si="2"/>
        <v>6840</v>
      </c>
      <c r="H48" s="30" t="s">
        <v>27</v>
      </c>
      <c r="I48" s="30" t="s">
        <v>218</v>
      </c>
    </row>
    <row r="49" spans="1:9" s="38" customFormat="1" ht="60" x14ac:dyDescent="0.25">
      <c r="A49" s="29">
        <v>38</v>
      </c>
      <c r="B49" s="30" t="s">
        <v>24</v>
      </c>
      <c r="C49" s="31" t="s">
        <v>16</v>
      </c>
      <c r="D49" s="32"/>
      <c r="E49" s="56">
        <f>10100+10-100</f>
        <v>10010</v>
      </c>
      <c r="F49" s="78">
        <v>950</v>
      </c>
      <c r="G49" s="44">
        <f t="shared" si="2"/>
        <v>9509500</v>
      </c>
      <c r="H49" s="30" t="s">
        <v>208</v>
      </c>
      <c r="I49" s="30" t="s">
        <v>217</v>
      </c>
    </row>
    <row r="50" spans="1:9" s="38" customFormat="1" x14ac:dyDescent="0.25">
      <c r="A50" s="29">
        <v>39</v>
      </c>
      <c r="B50" s="30" t="s">
        <v>23</v>
      </c>
      <c r="C50" s="31" t="s">
        <v>16</v>
      </c>
      <c r="D50" s="32"/>
      <c r="E50" s="56">
        <v>30000</v>
      </c>
      <c r="F50" s="78">
        <v>950</v>
      </c>
      <c r="G50" s="44">
        <f t="shared" si="2"/>
        <v>28500000</v>
      </c>
      <c r="H50" s="30" t="s">
        <v>185</v>
      </c>
      <c r="I50" s="30" t="s">
        <v>217</v>
      </c>
    </row>
    <row r="51" spans="1:9" s="38" customFormat="1" ht="45" x14ac:dyDescent="0.25">
      <c r="A51" s="29">
        <v>40</v>
      </c>
      <c r="B51" s="30" t="s">
        <v>22</v>
      </c>
      <c r="C51" s="31" t="s">
        <v>16</v>
      </c>
      <c r="D51" s="32"/>
      <c r="E51" s="56">
        <f>5000+20</f>
        <v>5020</v>
      </c>
      <c r="F51" s="78">
        <v>950</v>
      </c>
      <c r="G51" s="44">
        <f t="shared" si="2"/>
        <v>4769000</v>
      </c>
      <c r="H51" s="30" t="s">
        <v>186</v>
      </c>
      <c r="I51" s="30" t="s">
        <v>217</v>
      </c>
    </row>
    <row r="52" spans="1:9" s="67" customFormat="1" ht="56.25" customHeight="1" x14ac:dyDescent="0.25">
      <c r="A52" s="29">
        <v>41</v>
      </c>
      <c r="B52" s="30" t="s">
        <v>25</v>
      </c>
      <c r="C52" s="31" t="s">
        <v>16</v>
      </c>
      <c r="D52" s="32"/>
      <c r="E52" s="56">
        <v>2500</v>
      </c>
      <c r="F52" s="78">
        <v>2993</v>
      </c>
      <c r="G52" s="44">
        <f t="shared" si="2"/>
        <v>7482500</v>
      </c>
      <c r="H52" s="30" t="s">
        <v>26</v>
      </c>
      <c r="I52" s="30" t="s">
        <v>218</v>
      </c>
    </row>
    <row r="53" spans="1:9" s="35" customFormat="1" ht="30" x14ac:dyDescent="0.25">
      <c r="A53" s="29">
        <v>42</v>
      </c>
      <c r="B53" s="36" t="s">
        <v>42</v>
      </c>
      <c r="C53" s="29" t="s">
        <v>8</v>
      </c>
      <c r="D53" s="29" t="s">
        <v>43</v>
      </c>
      <c r="E53" s="56">
        <v>100</v>
      </c>
      <c r="F53" s="78">
        <v>468</v>
      </c>
      <c r="G53" s="44">
        <f t="shared" si="2"/>
        <v>46800</v>
      </c>
      <c r="H53" s="30" t="s">
        <v>254</v>
      </c>
      <c r="I53" s="30" t="s">
        <v>222</v>
      </c>
    </row>
    <row r="54" spans="1:9" s="35" customFormat="1" ht="75" x14ac:dyDescent="0.25">
      <c r="A54" s="29">
        <v>43</v>
      </c>
      <c r="B54" s="30" t="s">
        <v>38</v>
      </c>
      <c r="C54" s="31" t="s">
        <v>39</v>
      </c>
      <c r="D54" s="32" t="s">
        <v>40</v>
      </c>
      <c r="E54" s="59">
        <f>18-8</f>
        <v>10</v>
      </c>
      <c r="F54" s="78">
        <v>277400</v>
      </c>
      <c r="G54" s="44">
        <f t="shared" si="2"/>
        <v>2774000</v>
      </c>
      <c r="H54" s="30" t="s">
        <v>41</v>
      </c>
      <c r="I54" s="30" t="s">
        <v>221</v>
      </c>
    </row>
    <row r="55" spans="1:9" s="35" customFormat="1" x14ac:dyDescent="0.25">
      <c r="A55" s="29">
        <v>44</v>
      </c>
      <c r="B55" s="30" t="s">
        <v>58</v>
      </c>
      <c r="C55" s="31" t="s">
        <v>59</v>
      </c>
      <c r="D55" s="32" t="s">
        <v>60</v>
      </c>
      <c r="E55" s="56">
        <f>500+20-120</f>
        <v>400</v>
      </c>
      <c r="F55" s="78">
        <v>47500</v>
      </c>
      <c r="G55" s="44">
        <f t="shared" si="2"/>
        <v>19000000</v>
      </c>
      <c r="H55" s="60" t="s">
        <v>61</v>
      </c>
      <c r="I55" s="60" t="s">
        <v>223</v>
      </c>
    </row>
    <row r="56" spans="1:9" s="35" customFormat="1" ht="60" x14ac:dyDescent="0.25">
      <c r="A56" s="29">
        <v>45</v>
      </c>
      <c r="B56" s="30" t="s">
        <v>62</v>
      </c>
      <c r="C56" s="31" t="s">
        <v>63</v>
      </c>
      <c r="D56" s="32" t="s">
        <v>60</v>
      </c>
      <c r="E56" s="56">
        <f>360-110</f>
        <v>250</v>
      </c>
      <c r="F56" s="78">
        <v>38000</v>
      </c>
      <c r="G56" s="44">
        <f t="shared" si="2"/>
        <v>9500000</v>
      </c>
      <c r="H56" s="60" t="s">
        <v>64</v>
      </c>
      <c r="I56" s="60" t="s">
        <v>215</v>
      </c>
    </row>
    <row r="57" spans="1:9" s="35" customFormat="1" ht="30" x14ac:dyDescent="0.25">
      <c r="A57" s="29">
        <v>46</v>
      </c>
      <c r="B57" s="30" t="s">
        <v>78</v>
      </c>
      <c r="C57" s="31" t="s">
        <v>63</v>
      </c>
      <c r="D57" s="32" t="s">
        <v>67</v>
      </c>
      <c r="E57" s="50">
        <v>24</v>
      </c>
      <c r="F57" s="79">
        <v>83600</v>
      </c>
      <c r="G57" s="44">
        <f t="shared" si="2"/>
        <v>2006400</v>
      </c>
      <c r="H57" s="30" t="s">
        <v>79</v>
      </c>
      <c r="I57" s="30" t="s">
        <v>241</v>
      </c>
    </row>
    <row r="58" spans="1:9" s="35" customFormat="1" ht="45" x14ac:dyDescent="0.25">
      <c r="A58" s="29">
        <v>47</v>
      </c>
      <c r="B58" s="30" t="s">
        <v>80</v>
      </c>
      <c r="C58" s="31" t="s">
        <v>63</v>
      </c>
      <c r="D58" s="32" t="s">
        <v>76</v>
      </c>
      <c r="E58" s="59">
        <v>30</v>
      </c>
      <c r="F58" s="80">
        <v>55000</v>
      </c>
      <c r="G58" s="44">
        <f t="shared" si="2"/>
        <v>1650000</v>
      </c>
      <c r="H58" s="30" t="s">
        <v>77</v>
      </c>
      <c r="I58" s="30" t="s">
        <v>233</v>
      </c>
    </row>
    <row r="59" spans="1:9" s="35" customFormat="1" x14ac:dyDescent="0.25">
      <c r="A59" s="29">
        <v>48</v>
      </c>
      <c r="B59" s="30" t="s">
        <v>53</v>
      </c>
      <c r="C59" s="31" t="s">
        <v>51</v>
      </c>
      <c r="D59" s="32"/>
      <c r="E59" s="56">
        <v>2500</v>
      </c>
      <c r="F59" s="78">
        <v>1330</v>
      </c>
      <c r="G59" s="44">
        <f t="shared" si="2"/>
        <v>3325000</v>
      </c>
      <c r="H59" s="36" t="s">
        <v>251</v>
      </c>
      <c r="I59" s="36" t="s">
        <v>222</v>
      </c>
    </row>
    <row r="60" spans="1:9" s="35" customFormat="1" ht="45" x14ac:dyDescent="0.25">
      <c r="A60" s="29">
        <v>49</v>
      </c>
      <c r="B60" s="30" t="s">
        <v>54</v>
      </c>
      <c r="C60" s="32" t="s">
        <v>51</v>
      </c>
      <c r="D60" s="32" t="s">
        <v>55</v>
      </c>
      <c r="E60" s="56">
        <v>100</v>
      </c>
      <c r="F60" s="78">
        <v>3800</v>
      </c>
      <c r="G60" s="44">
        <f t="shared" si="2"/>
        <v>380000</v>
      </c>
      <c r="H60" s="30" t="s">
        <v>56</v>
      </c>
      <c r="I60" s="30" t="s">
        <v>222</v>
      </c>
    </row>
    <row r="61" spans="1:9" s="35" customFormat="1" x14ac:dyDescent="0.25">
      <c r="A61" s="29">
        <v>50</v>
      </c>
      <c r="B61" s="30" t="s">
        <v>50</v>
      </c>
      <c r="C61" s="31" t="s">
        <v>51</v>
      </c>
      <c r="D61" s="32"/>
      <c r="E61" s="56">
        <v>2000</v>
      </c>
      <c r="F61" s="78">
        <v>757</v>
      </c>
      <c r="G61" s="44">
        <f t="shared" si="2"/>
        <v>1514000</v>
      </c>
      <c r="H61" s="36" t="s">
        <v>52</v>
      </c>
      <c r="I61" s="36" t="s">
        <v>222</v>
      </c>
    </row>
    <row r="62" spans="1:9" s="35" customFormat="1" ht="60" x14ac:dyDescent="0.25">
      <c r="A62" s="29">
        <v>51</v>
      </c>
      <c r="B62" s="30" t="s">
        <v>142</v>
      </c>
      <c r="C62" s="31" t="s">
        <v>121</v>
      </c>
      <c r="D62" s="31" t="s">
        <v>143</v>
      </c>
      <c r="E62" s="56">
        <v>12</v>
      </c>
      <c r="F62" s="78">
        <v>266000</v>
      </c>
      <c r="G62" s="44">
        <f t="shared" si="2"/>
        <v>3192000</v>
      </c>
      <c r="H62" s="30" t="s">
        <v>144</v>
      </c>
      <c r="I62" s="30" t="s">
        <v>215</v>
      </c>
    </row>
    <row r="63" spans="1:9" s="35" customFormat="1" ht="45" x14ac:dyDescent="0.25">
      <c r="A63" s="29">
        <v>52</v>
      </c>
      <c r="B63" s="30" t="s">
        <v>165</v>
      </c>
      <c r="C63" s="29" t="s">
        <v>166</v>
      </c>
      <c r="D63" s="29" t="s">
        <v>166</v>
      </c>
      <c r="E63" s="56">
        <v>4</v>
      </c>
      <c r="F63" s="78">
        <v>105600</v>
      </c>
      <c r="G63" s="44">
        <f t="shared" si="2"/>
        <v>422400</v>
      </c>
      <c r="H63" s="30" t="s">
        <v>167</v>
      </c>
      <c r="I63" s="30" t="s">
        <v>216</v>
      </c>
    </row>
    <row r="64" spans="1:9" s="35" customFormat="1" x14ac:dyDescent="0.25">
      <c r="A64" s="29">
        <v>53</v>
      </c>
      <c r="B64" s="30" t="s">
        <v>162</v>
      </c>
      <c r="C64" s="29" t="s">
        <v>12</v>
      </c>
      <c r="D64" s="29" t="s">
        <v>163</v>
      </c>
      <c r="E64" s="55">
        <v>50</v>
      </c>
      <c r="F64" s="78">
        <v>90250</v>
      </c>
      <c r="G64" s="44">
        <f t="shared" si="2"/>
        <v>4512500</v>
      </c>
      <c r="H64" s="36" t="s">
        <v>164</v>
      </c>
      <c r="I64" s="36" t="s">
        <v>215</v>
      </c>
    </row>
    <row r="65" spans="1:9" s="35" customFormat="1" ht="30" x14ac:dyDescent="0.25">
      <c r="A65" s="29">
        <v>54</v>
      </c>
      <c r="B65" s="30" t="s">
        <v>194</v>
      </c>
      <c r="C65" s="31" t="s">
        <v>87</v>
      </c>
      <c r="D65" s="32"/>
      <c r="E65" s="59">
        <v>300</v>
      </c>
      <c r="F65" s="78">
        <v>39900</v>
      </c>
      <c r="G65" s="44">
        <f t="shared" si="2"/>
        <v>11970000</v>
      </c>
      <c r="H65" s="30" t="s">
        <v>88</v>
      </c>
      <c r="I65" s="30" t="s">
        <v>215</v>
      </c>
    </row>
    <row r="66" spans="1:9" s="35" customFormat="1" ht="60" x14ac:dyDescent="0.25">
      <c r="A66" s="29">
        <v>55</v>
      </c>
      <c r="B66" s="30" t="s">
        <v>37</v>
      </c>
      <c r="C66" s="31" t="s">
        <v>36</v>
      </c>
      <c r="D66" s="32"/>
      <c r="E66" s="56">
        <f>200+6-6</f>
        <v>200</v>
      </c>
      <c r="F66" s="78">
        <v>342000</v>
      </c>
      <c r="G66" s="44">
        <f t="shared" si="2"/>
        <v>68400000</v>
      </c>
      <c r="H66" s="30" t="s">
        <v>250</v>
      </c>
      <c r="I66" s="30" t="s">
        <v>221</v>
      </c>
    </row>
    <row r="67" spans="1:9" s="35" customFormat="1" x14ac:dyDescent="0.25">
      <c r="A67" s="29">
        <v>56</v>
      </c>
      <c r="B67" s="36" t="s">
        <v>129</v>
      </c>
      <c r="C67" s="29" t="s">
        <v>130</v>
      </c>
      <c r="D67" s="29" t="s">
        <v>131</v>
      </c>
      <c r="E67" s="56">
        <v>1</v>
      </c>
      <c r="F67" s="78">
        <v>5636730</v>
      </c>
      <c r="G67" s="44">
        <f t="shared" si="2"/>
        <v>5636730</v>
      </c>
      <c r="H67" s="36"/>
      <c r="I67" s="36"/>
    </row>
    <row r="68" spans="1:9" s="35" customFormat="1" x14ac:dyDescent="0.25">
      <c r="A68" s="29">
        <v>57</v>
      </c>
      <c r="B68" s="36" t="s">
        <v>138</v>
      </c>
      <c r="C68" s="29" t="s">
        <v>130</v>
      </c>
      <c r="D68" s="29" t="s">
        <v>182</v>
      </c>
      <c r="E68" s="56">
        <v>1</v>
      </c>
      <c r="F68" s="78">
        <v>1754603</v>
      </c>
      <c r="G68" s="44">
        <f t="shared" si="2"/>
        <v>1754603</v>
      </c>
      <c r="H68" s="36"/>
      <c r="I68" s="36"/>
    </row>
    <row r="69" spans="1:9" s="35" customFormat="1" x14ac:dyDescent="0.25">
      <c r="A69" s="29">
        <v>58</v>
      </c>
      <c r="B69" s="36" t="s">
        <v>139</v>
      </c>
      <c r="C69" s="29" t="s">
        <v>130</v>
      </c>
      <c r="D69" s="29" t="s">
        <v>182</v>
      </c>
      <c r="E69" s="56">
        <v>1</v>
      </c>
      <c r="F69" s="78">
        <v>1417691</v>
      </c>
      <c r="G69" s="44">
        <f t="shared" si="2"/>
        <v>1417691</v>
      </c>
      <c r="H69" s="36"/>
      <c r="I69" s="36"/>
    </row>
    <row r="70" spans="1:9" s="35" customFormat="1" ht="30" x14ac:dyDescent="0.25">
      <c r="A70" s="29">
        <v>59</v>
      </c>
      <c r="B70" s="30" t="s">
        <v>124</v>
      </c>
      <c r="C70" s="29" t="s">
        <v>125</v>
      </c>
      <c r="D70" s="29" t="s">
        <v>126</v>
      </c>
      <c r="E70" s="56">
        <v>1</v>
      </c>
      <c r="F70" s="78">
        <v>167200</v>
      </c>
      <c r="G70" s="44">
        <f t="shared" si="2"/>
        <v>167200</v>
      </c>
      <c r="H70" s="36" t="s">
        <v>127</v>
      </c>
      <c r="I70" s="36"/>
    </row>
    <row r="71" spans="1:9" s="35" customFormat="1" ht="30" x14ac:dyDescent="0.25">
      <c r="A71" s="29">
        <v>60</v>
      </c>
      <c r="B71" s="30" t="s">
        <v>128</v>
      </c>
      <c r="C71" s="29" t="s">
        <v>125</v>
      </c>
      <c r="D71" s="29" t="s">
        <v>126</v>
      </c>
      <c r="E71" s="56">
        <v>1</v>
      </c>
      <c r="F71" s="78">
        <v>167200</v>
      </c>
      <c r="G71" s="44">
        <f t="shared" si="2"/>
        <v>167200</v>
      </c>
      <c r="H71" s="36" t="s">
        <v>127</v>
      </c>
      <c r="I71" s="36"/>
    </row>
    <row r="72" spans="1:9" s="35" customFormat="1" ht="90" x14ac:dyDescent="0.25">
      <c r="A72" s="29">
        <v>61</v>
      </c>
      <c r="B72" s="30" t="s">
        <v>118</v>
      </c>
      <c r="C72" s="32" t="s">
        <v>65</v>
      </c>
      <c r="D72" s="32"/>
      <c r="E72" s="56">
        <v>720</v>
      </c>
      <c r="F72" s="79">
        <v>15675</v>
      </c>
      <c r="G72" s="44">
        <f t="shared" si="2"/>
        <v>11286000</v>
      </c>
      <c r="H72" s="30" t="s">
        <v>119</v>
      </c>
      <c r="I72" s="30" t="s">
        <v>215</v>
      </c>
    </row>
    <row r="73" spans="1:9" s="35" customFormat="1" ht="30" x14ac:dyDescent="0.25">
      <c r="A73" s="29">
        <v>62</v>
      </c>
      <c r="B73" s="30" t="s">
        <v>15</v>
      </c>
      <c r="C73" s="31" t="s">
        <v>16</v>
      </c>
      <c r="D73" s="32" t="s">
        <v>17</v>
      </c>
      <c r="E73" s="59">
        <v>18000</v>
      </c>
      <c r="F73" s="78">
        <v>912</v>
      </c>
      <c r="G73" s="44">
        <f t="shared" si="2"/>
        <v>16416000</v>
      </c>
      <c r="H73" s="30" t="s">
        <v>184</v>
      </c>
      <c r="I73" s="30" t="s">
        <v>214</v>
      </c>
    </row>
    <row r="74" spans="1:9" s="35" customFormat="1" ht="45" x14ac:dyDescent="0.25">
      <c r="A74" s="29">
        <v>63</v>
      </c>
      <c r="B74" s="30" t="s">
        <v>188</v>
      </c>
      <c r="C74" s="32" t="s">
        <v>28</v>
      </c>
      <c r="D74" s="32" t="s">
        <v>29</v>
      </c>
      <c r="E74" s="56">
        <v>15</v>
      </c>
      <c r="F74" s="78">
        <v>19950</v>
      </c>
      <c r="G74" s="44">
        <f t="shared" si="2"/>
        <v>299250</v>
      </c>
      <c r="H74" s="30" t="s">
        <v>31</v>
      </c>
      <c r="I74" s="30" t="s">
        <v>217</v>
      </c>
    </row>
    <row r="75" spans="1:9" s="35" customFormat="1" ht="45" x14ac:dyDescent="0.25">
      <c r="A75" s="29">
        <v>64</v>
      </c>
      <c r="B75" s="36" t="s">
        <v>190</v>
      </c>
      <c r="C75" s="29" t="s">
        <v>28</v>
      </c>
      <c r="D75" s="29" t="s">
        <v>32</v>
      </c>
      <c r="E75" s="56">
        <v>300</v>
      </c>
      <c r="F75" s="78">
        <v>3355</v>
      </c>
      <c r="G75" s="44">
        <f t="shared" si="2"/>
        <v>1006500</v>
      </c>
      <c r="H75" s="30" t="s">
        <v>209</v>
      </c>
      <c r="I75" s="30" t="s">
        <v>219</v>
      </c>
    </row>
    <row r="76" spans="1:9" s="35" customFormat="1" ht="48" x14ac:dyDescent="0.25">
      <c r="A76" s="29">
        <v>65</v>
      </c>
      <c r="B76" s="36" t="s">
        <v>189</v>
      </c>
      <c r="C76" s="32" t="s">
        <v>28</v>
      </c>
      <c r="D76" s="32" t="s">
        <v>29</v>
      </c>
      <c r="E76" s="56">
        <v>6</v>
      </c>
      <c r="F76" s="78">
        <v>646</v>
      </c>
      <c r="G76" s="44">
        <f t="shared" si="2"/>
        <v>3876</v>
      </c>
      <c r="H76" s="30" t="s">
        <v>255</v>
      </c>
      <c r="I76" s="30" t="s">
        <v>217</v>
      </c>
    </row>
    <row r="77" spans="1:9" s="35" customFormat="1" ht="30" x14ac:dyDescent="0.25">
      <c r="A77" s="29">
        <v>66</v>
      </c>
      <c r="B77" s="30" t="s">
        <v>81</v>
      </c>
      <c r="C77" s="31" t="s">
        <v>8</v>
      </c>
      <c r="D77" s="32" t="s">
        <v>82</v>
      </c>
      <c r="E77" s="59">
        <f>17280-2880</f>
        <v>14400</v>
      </c>
      <c r="F77" s="79">
        <v>300</v>
      </c>
      <c r="G77" s="44">
        <f t="shared" ref="G77:G87" si="3">F77*E77</f>
        <v>4320000</v>
      </c>
      <c r="H77" s="30" t="s">
        <v>83</v>
      </c>
      <c r="I77" s="30" t="s">
        <v>242</v>
      </c>
    </row>
    <row r="78" spans="1:9" s="35" customFormat="1" ht="45" x14ac:dyDescent="0.25">
      <c r="A78" s="29">
        <v>67</v>
      </c>
      <c r="B78" s="68" t="s">
        <v>145</v>
      </c>
      <c r="C78" s="29" t="s">
        <v>48</v>
      </c>
      <c r="D78" s="69" t="s">
        <v>43</v>
      </c>
      <c r="E78" s="56">
        <v>15</v>
      </c>
      <c r="F78" s="78">
        <v>71300</v>
      </c>
      <c r="G78" s="44">
        <f t="shared" si="3"/>
        <v>1069500</v>
      </c>
      <c r="H78" s="30" t="s">
        <v>146</v>
      </c>
      <c r="I78" s="30" t="s">
        <v>228</v>
      </c>
    </row>
    <row r="79" spans="1:9" s="35" customFormat="1" ht="45" x14ac:dyDescent="0.25">
      <c r="A79" s="29">
        <v>68</v>
      </c>
      <c r="B79" s="68" t="s">
        <v>147</v>
      </c>
      <c r="C79" s="29" t="s">
        <v>48</v>
      </c>
      <c r="D79" s="69" t="s">
        <v>148</v>
      </c>
      <c r="E79" s="56">
        <v>5</v>
      </c>
      <c r="F79" s="78">
        <v>133000</v>
      </c>
      <c r="G79" s="44">
        <f t="shared" si="3"/>
        <v>665000</v>
      </c>
      <c r="H79" s="30" t="s">
        <v>149</v>
      </c>
      <c r="I79" s="30" t="s">
        <v>228</v>
      </c>
    </row>
    <row r="80" spans="1:9" s="35" customFormat="1" ht="150" x14ac:dyDescent="0.25">
      <c r="A80" s="29">
        <v>69</v>
      </c>
      <c r="B80" s="30" t="s">
        <v>68</v>
      </c>
      <c r="C80" s="32" t="s">
        <v>65</v>
      </c>
      <c r="D80" s="32" t="s">
        <v>30</v>
      </c>
      <c r="E80" s="50">
        <f>6-3</f>
        <v>3</v>
      </c>
      <c r="F80" s="78">
        <v>3344000</v>
      </c>
      <c r="G80" s="44">
        <f t="shared" si="3"/>
        <v>10032000</v>
      </c>
      <c r="H80" s="30" t="s">
        <v>69</v>
      </c>
      <c r="I80" s="30" t="s">
        <v>224</v>
      </c>
    </row>
    <row r="81" spans="1:12" s="35" customFormat="1" ht="75" x14ac:dyDescent="0.25">
      <c r="A81" s="29">
        <v>70</v>
      </c>
      <c r="B81" s="30" t="s">
        <v>115</v>
      </c>
      <c r="C81" s="29" t="s">
        <v>116</v>
      </c>
      <c r="D81" s="32" t="s">
        <v>197</v>
      </c>
      <c r="E81" s="56">
        <f>200+50-50</f>
        <v>200</v>
      </c>
      <c r="F81" s="78">
        <v>9975</v>
      </c>
      <c r="G81" s="44">
        <f t="shared" si="3"/>
        <v>1995000</v>
      </c>
      <c r="H81" s="30" t="s">
        <v>117</v>
      </c>
      <c r="I81" s="30" t="s">
        <v>215</v>
      </c>
    </row>
    <row r="82" spans="1:12" s="35" customFormat="1" x14ac:dyDescent="0.25">
      <c r="A82" s="29">
        <v>71</v>
      </c>
      <c r="B82" s="46" t="s">
        <v>196</v>
      </c>
      <c r="C82" s="32" t="s">
        <v>16</v>
      </c>
      <c r="D82" s="32"/>
      <c r="E82" s="56">
        <v>10</v>
      </c>
      <c r="F82" s="79">
        <v>196000</v>
      </c>
      <c r="G82" s="44">
        <f t="shared" si="3"/>
        <v>1960000</v>
      </c>
      <c r="H82" s="30"/>
      <c r="I82" s="30" t="s">
        <v>232</v>
      </c>
    </row>
    <row r="83" spans="1:12" s="35" customFormat="1" ht="45" x14ac:dyDescent="0.25">
      <c r="A83" s="29">
        <v>72</v>
      </c>
      <c r="B83" s="30" t="s">
        <v>18</v>
      </c>
      <c r="C83" s="29" t="s">
        <v>19</v>
      </c>
      <c r="D83" s="29" t="s">
        <v>20</v>
      </c>
      <c r="E83" s="55">
        <v>3000</v>
      </c>
      <c r="F83" s="78">
        <v>3325</v>
      </c>
      <c r="G83" s="44">
        <f t="shared" si="3"/>
        <v>9975000</v>
      </c>
      <c r="H83" s="30" t="s">
        <v>21</v>
      </c>
      <c r="I83" s="30" t="s">
        <v>215</v>
      </c>
    </row>
    <row r="84" spans="1:12" s="38" customFormat="1" ht="45" x14ac:dyDescent="0.25">
      <c r="A84" s="29">
        <v>73</v>
      </c>
      <c r="B84" s="30" t="s">
        <v>89</v>
      </c>
      <c r="C84" s="31" t="s">
        <v>90</v>
      </c>
      <c r="D84" s="32" t="s">
        <v>91</v>
      </c>
      <c r="E84" s="59">
        <f>4400-1400</f>
        <v>3000</v>
      </c>
      <c r="F84" s="78">
        <v>1257</v>
      </c>
      <c r="G84" s="44">
        <f t="shared" si="3"/>
        <v>3771000</v>
      </c>
      <c r="H84" s="60" t="s">
        <v>92</v>
      </c>
      <c r="I84" s="60" t="s">
        <v>215</v>
      </c>
    </row>
    <row r="85" spans="1:12" s="38" customFormat="1" ht="120" x14ac:dyDescent="0.25">
      <c r="A85" s="29">
        <v>74</v>
      </c>
      <c r="B85" s="68" t="s">
        <v>44</v>
      </c>
      <c r="C85" s="29" t="s">
        <v>45</v>
      </c>
      <c r="D85" s="69" t="s">
        <v>46</v>
      </c>
      <c r="E85" s="56">
        <v>100</v>
      </c>
      <c r="F85" s="78">
        <v>255</v>
      </c>
      <c r="G85" s="44">
        <f t="shared" si="3"/>
        <v>25500</v>
      </c>
      <c r="H85" s="30" t="s">
        <v>191</v>
      </c>
      <c r="I85" s="30" t="s">
        <v>222</v>
      </c>
    </row>
    <row r="86" spans="1:12" s="38" customFormat="1" ht="45" x14ac:dyDescent="0.25">
      <c r="A86" s="29">
        <v>75</v>
      </c>
      <c r="B86" s="36" t="s">
        <v>123</v>
      </c>
      <c r="C86" s="29" t="s">
        <v>6</v>
      </c>
      <c r="D86" s="32" t="s">
        <v>207</v>
      </c>
      <c r="E86" s="56">
        <v>5000</v>
      </c>
      <c r="F86" s="79">
        <v>44200</v>
      </c>
      <c r="G86" s="44">
        <f t="shared" si="3"/>
        <v>221000000</v>
      </c>
      <c r="H86" s="30" t="s">
        <v>198</v>
      </c>
      <c r="I86" s="30" t="s">
        <v>243</v>
      </c>
    </row>
    <row r="87" spans="1:12" s="38" customFormat="1" ht="45" x14ac:dyDescent="0.25">
      <c r="A87" s="29">
        <v>76</v>
      </c>
      <c r="B87" s="36" t="s">
        <v>122</v>
      </c>
      <c r="C87" s="29" t="s">
        <v>6</v>
      </c>
      <c r="D87" s="32" t="s">
        <v>207</v>
      </c>
      <c r="E87" s="56">
        <v>5000</v>
      </c>
      <c r="F87" s="79">
        <v>41200</v>
      </c>
      <c r="G87" s="44">
        <f t="shared" si="3"/>
        <v>206000000</v>
      </c>
      <c r="H87" s="30" t="s">
        <v>198</v>
      </c>
      <c r="I87" s="30" t="s">
        <v>243</v>
      </c>
    </row>
    <row r="88" spans="1:12" s="7" customFormat="1" x14ac:dyDescent="0.25">
      <c r="A88" s="22"/>
      <c r="B88" s="23" t="s">
        <v>258</v>
      </c>
      <c r="C88" s="24"/>
      <c r="D88" s="24"/>
      <c r="E88" s="57"/>
      <c r="F88" s="25"/>
      <c r="G88" s="26">
        <f>SUM(G6:G87)</f>
        <v>1111909519</v>
      </c>
      <c r="H88" s="23"/>
      <c r="I88" s="23"/>
      <c r="L88" s="76"/>
    </row>
    <row r="92" spans="1:12" x14ac:dyDescent="0.25">
      <c r="H92" s="77"/>
    </row>
    <row r="95" spans="1:12" x14ac:dyDescent="0.25">
      <c r="H95" s="7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NGUON DICH VU 2025</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21AK22.COM</dc:creator>
  <cp:lastModifiedBy>Administrator</cp:lastModifiedBy>
  <cp:lastPrinted>2025-03-25T00:31:43Z</cp:lastPrinted>
  <dcterms:created xsi:type="dcterms:W3CDTF">2023-05-30T06:08:40Z</dcterms:created>
  <dcterms:modified xsi:type="dcterms:W3CDTF">2025-03-25T02:50:49Z</dcterms:modified>
</cp:coreProperties>
</file>